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255" windowWidth="20115" windowHeight="8010"/>
  </bookViews>
  <sheets>
    <sheet name="USES OF FUND AS PER PIM" sheetId="1" r:id="rId1"/>
    <sheet name="SOURCES AND USE OF FUND" sheetId="2" r:id="rId2"/>
    <sheet name="EEP STATEMENT" sheetId="3" r:id="rId3"/>
    <sheet name="DLI STATEMENTS" sheetId="4" r:id="rId4"/>
    <sheet name="SOURCES &amp; USES OF FUND ANNEX" sheetId="5" r:id="rId5"/>
    <sheet name="Sheet1" sheetId="6" r:id="rId6"/>
  </sheets>
  <calcPr calcId="124519"/>
</workbook>
</file>

<file path=xl/calcChain.xml><?xml version="1.0" encoding="utf-8"?>
<calcChain xmlns="http://schemas.openxmlformats.org/spreadsheetml/2006/main">
  <c r="E7" i="4"/>
  <c r="E11" s="1"/>
  <c r="E8"/>
  <c r="E9"/>
  <c r="E10"/>
  <c r="D10"/>
  <c r="F10" s="1"/>
  <c r="D9"/>
  <c r="F9" s="1"/>
  <c r="D8"/>
  <c r="F8" s="1"/>
  <c r="D7"/>
  <c r="D11" s="1"/>
  <c r="D14"/>
  <c r="D16" i="5"/>
  <c r="D45" s="1"/>
  <c r="F7" i="4" l="1"/>
  <c r="F11" s="1"/>
  <c r="C49" i="2" l="1"/>
  <c r="C41"/>
  <c r="C40"/>
  <c r="C39"/>
  <c r="C38"/>
  <c r="C43" s="1"/>
  <c r="C50" s="1"/>
  <c r="C35"/>
  <c r="C34"/>
  <c r="C25"/>
  <c r="C19"/>
  <c r="B24" l="1"/>
  <c r="B18" l="1"/>
  <c r="G111" i="1" l="1"/>
  <c r="E111"/>
  <c r="D111"/>
  <c r="B111"/>
  <c r="G110"/>
  <c r="G109"/>
  <c r="D110"/>
  <c r="D109"/>
  <c r="G107"/>
  <c r="G101"/>
  <c r="G102"/>
  <c r="G103"/>
  <c r="G104"/>
  <c r="G105"/>
  <c r="G106"/>
  <c r="G100"/>
  <c r="G99"/>
  <c r="G98"/>
  <c r="B107"/>
  <c r="D107"/>
  <c r="D101"/>
  <c r="D102"/>
  <c r="D103"/>
  <c r="D104"/>
  <c r="D105"/>
  <c r="D106"/>
  <c r="D100"/>
  <c r="D99"/>
  <c r="D98"/>
  <c r="E95"/>
  <c r="G95"/>
  <c r="G89"/>
  <c r="G90"/>
  <c r="G91"/>
  <c r="G92"/>
  <c r="G93"/>
  <c r="G94"/>
  <c r="G88"/>
  <c r="G87"/>
  <c r="G86"/>
  <c r="E83"/>
  <c r="G83"/>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38"/>
  <c r="G37"/>
  <c r="G36"/>
  <c r="E33"/>
  <c r="G33"/>
  <c r="G17"/>
  <c r="G18"/>
  <c r="G19"/>
  <c r="G20"/>
  <c r="G21"/>
  <c r="G22"/>
  <c r="G23"/>
  <c r="G24"/>
  <c r="G25"/>
  <c r="G26"/>
  <c r="G27"/>
  <c r="G28"/>
  <c r="G29"/>
  <c r="G30"/>
  <c r="G31"/>
  <c r="G32"/>
  <c r="G16"/>
  <c r="G15"/>
  <c r="G14"/>
  <c r="B95"/>
  <c r="D94"/>
  <c r="D89"/>
  <c r="D90"/>
  <c r="D91"/>
  <c r="D92"/>
  <c r="D93"/>
  <c r="D88"/>
  <c r="D87"/>
  <c r="D95" s="1"/>
  <c r="D86"/>
  <c r="D83"/>
  <c r="B83"/>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38"/>
  <c r="D37"/>
  <c r="D36"/>
  <c r="B33"/>
  <c r="D17"/>
  <c r="D18"/>
  <c r="D19"/>
  <c r="D20"/>
  <c r="D33" s="1"/>
  <c r="D21"/>
  <c r="D22"/>
  <c r="D23"/>
  <c r="D24"/>
  <c r="D25"/>
  <c r="D26"/>
  <c r="D27"/>
  <c r="D28"/>
  <c r="D29"/>
  <c r="D30"/>
  <c r="D31"/>
  <c r="D16"/>
  <c r="D15"/>
  <c r="D14"/>
  <c r="D20" i="3" l="1"/>
  <c r="D16"/>
  <c r="F107" i="1" l="1"/>
  <c r="F95"/>
  <c r="F83"/>
  <c r="F33"/>
  <c r="F111" s="1"/>
  <c r="B25" i="2" l="1"/>
  <c r="B20" i="3" l="1"/>
  <c r="B16"/>
  <c r="B57" i="2" l="1"/>
  <c r="B49" l="1"/>
  <c r="B41"/>
  <c r="B40"/>
  <c r="B39"/>
  <c r="B34"/>
  <c r="B35" s="1"/>
  <c r="B19"/>
  <c r="C111" i="1"/>
  <c r="C107"/>
  <c r="C95"/>
  <c r="C83"/>
  <c r="C33"/>
  <c r="F45" i="6" l="1"/>
  <c r="F27"/>
  <c r="F16"/>
  <c r="D35"/>
  <c r="D45" s="1"/>
  <c r="D27"/>
  <c r="D16"/>
  <c r="B38" i="2" l="1"/>
  <c r="B43" s="1"/>
  <c r="B50" s="1"/>
  <c r="C57"/>
</calcChain>
</file>

<file path=xl/sharedStrings.xml><?xml version="1.0" encoding="utf-8"?>
<sst xmlns="http://schemas.openxmlformats.org/spreadsheetml/2006/main" count="274" uniqueCount="215">
  <si>
    <t>CENTRE OF EXCELLENCE IN AGRICULTURAL DEVELOPMENT AND SUSTAINABLE ENVIRONMNENT (CEADESE)</t>
  </si>
  <si>
    <t>AFRICA HIGHER EDUCATION CENTERS OF EXCELLENCE PROJECT</t>
  </si>
  <si>
    <t>Uses of Funds by project activities</t>
  </si>
  <si>
    <t>(NAIRA)</t>
  </si>
  <si>
    <t>Expenditure</t>
  </si>
  <si>
    <t>Cummulative for</t>
  </si>
  <si>
    <t>Explanation of</t>
  </si>
  <si>
    <t xml:space="preserve">PAD /Life of </t>
  </si>
  <si>
    <t>Revised</t>
  </si>
  <si>
    <t>Variance</t>
  </si>
  <si>
    <t>Project</t>
  </si>
  <si>
    <t>PAD</t>
  </si>
  <si>
    <t>Actual</t>
  </si>
  <si>
    <t>Planned</t>
  </si>
  <si>
    <t>Expenditure Classification 1 as per Project Implementation Plan</t>
  </si>
  <si>
    <t>Cost of running CEADESE office</t>
  </si>
  <si>
    <t>Cost of stationery and consumables</t>
  </si>
  <si>
    <t>Cost of developing Implementation Plan</t>
  </si>
  <si>
    <t>Cost of signing MOUs</t>
  </si>
  <si>
    <t>Cost of adverts/contacts</t>
  </si>
  <si>
    <t>Cost of coordinating CEADESE meetings</t>
  </si>
  <si>
    <t>Cost of hosting stakeholders' workshops</t>
  </si>
  <si>
    <t>Cost of attending World Bank meetings and Workshops</t>
  </si>
  <si>
    <t>Cost of training (Management and Faculty)</t>
  </si>
  <si>
    <t>Travels (local &amp; international)</t>
  </si>
  <si>
    <t>Running of CEADESE website</t>
  </si>
  <si>
    <t>Facilitation of FUNAAB industrial relations</t>
  </si>
  <si>
    <t>Cost of Monitoring &amp; Evaluation</t>
  </si>
  <si>
    <t>Sub Total</t>
  </si>
  <si>
    <t>Expenditure Classification 2 as per Project Implementation Plan</t>
  </si>
  <si>
    <t>Cost of Teaching Materials and softwares</t>
  </si>
  <si>
    <t>Cost of Advertisement</t>
  </si>
  <si>
    <t>Honoraria for Resource persons and Demonstrators</t>
  </si>
  <si>
    <t>Airfare, accommodation, honoraria for facilitors</t>
  </si>
  <si>
    <t>Publication of workshop reports</t>
  </si>
  <si>
    <t>Cost of running language course M.Agse</t>
  </si>
  <si>
    <t xml:space="preserve">Payment to adjunct/part time lecturers/visiting professors M.Agse </t>
  </si>
  <si>
    <t>Operational Costs M.Agse</t>
  </si>
  <si>
    <t>Cost of course materials M.Agse</t>
  </si>
  <si>
    <t>Stationery M.Agse</t>
  </si>
  <si>
    <t>Cost of exam materials and invigilation M.Agse</t>
  </si>
  <si>
    <t>Cost of scholarship Awards (M.agse)</t>
  </si>
  <si>
    <t>Cost of running language course PhD</t>
  </si>
  <si>
    <t>Payment to adjunct/part time lecturers/visiting professors PhD</t>
  </si>
  <si>
    <t>Cost of adverts/contacts PhD</t>
  </si>
  <si>
    <t>Cost of course materials PhD</t>
  </si>
  <si>
    <t>Stationery PhD</t>
  </si>
  <si>
    <t>Cost of exam materials and invigilation PhD</t>
  </si>
  <si>
    <t>Cost of scholarship Awards (PhD)</t>
  </si>
  <si>
    <t>Travel and Maintenance expenses by M.Agse students</t>
  </si>
  <si>
    <t>Travel and Maintenance expenses by PhD Agse students</t>
  </si>
  <si>
    <t>Travel and Supervision expenses for Faculty</t>
  </si>
  <si>
    <t>Operational Cost</t>
  </si>
  <si>
    <t>Cost of Stationery</t>
  </si>
  <si>
    <t>Administrative Fee for Resource Verification</t>
  </si>
  <si>
    <t>Costs of publications (page charges)</t>
  </si>
  <si>
    <t>Inpur for Externally Generated Revenue</t>
  </si>
  <si>
    <t>Cost of ICT learning platform</t>
  </si>
  <si>
    <t>Cost of civil works</t>
  </si>
  <si>
    <t>Cost of equipment and lab purchases</t>
  </si>
  <si>
    <t>Establishment of research core facilities</t>
  </si>
  <si>
    <t>Expenditure Classification 3 as per Project Implementation Plan</t>
  </si>
  <si>
    <t xml:space="preserve">Cost of Upgrading/running Accounting system </t>
  </si>
  <si>
    <t>Cost of Training</t>
  </si>
  <si>
    <t>Cost of hiring external auditor</t>
  </si>
  <si>
    <t>Web transparency on financial management (web-access to audit reports, interim financial reports, budgets and annual work-plan)</t>
  </si>
  <si>
    <t>Expenditure Classification 4 as per Project Implementation Plan</t>
  </si>
  <si>
    <t>Cost of hiring Procurement Consultant</t>
  </si>
  <si>
    <t>Cost of producing procurement manual</t>
  </si>
  <si>
    <t>Cost of producing bid documents</t>
  </si>
  <si>
    <t>Cost of bid advertisement</t>
  </si>
  <si>
    <t>cost of holding bid opening</t>
  </si>
  <si>
    <t>Cost of bid evaluation</t>
  </si>
  <si>
    <t>Cost of training</t>
  </si>
  <si>
    <t>Bank Charges</t>
  </si>
  <si>
    <t xml:space="preserve">Grand Total Uses of Funds </t>
  </si>
  <si>
    <t>Work on the PAD/Life of project for the period</t>
  </si>
  <si>
    <t>Grand total of the funds</t>
  </si>
  <si>
    <t xml:space="preserve">AFRICA HIGHER EDUCATION CENTERS OF EXCELLENCE PROJECT </t>
  </si>
  <si>
    <t>Statement of Sources and Uses of Funds</t>
  </si>
  <si>
    <t xml:space="preserve">Cummulative for  </t>
  </si>
  <si>
    <t>Sources of Fund</t>
  </si>
  <si>
    <t>Opening Cash Balance</t>
  </si>
  <si>
    <t xml:space="preserve">Government Funds  </t>
  </si>
  <si>
    <t>Total</t>
  </si>
  <si>
    <t>Add Receipts</t>
  </si>
  <si>
    <t>Government Funds</t>
  </si>
  <si>
    <t xml:space="preserve">         Income from  Application fee                                    </t>
  </si>
  <si>
    <t xml:space="preserve">         Income from Student fee                                         </t>
  </si>
  <si>
    <t xml:space="preserve">         Income from workshops</t>
  </si>
  <si>
    <t>Total Financing</t>
  </si>
  <si>
    <t>Less:  ACE Expenditure as per Project Implementation Plan</t>
  </si>
  <si>
    <t>DLI1</t>
  </si>
  <si>
    <t>DLI2</t>
  </si>
  <si>
    <t>DLI3</t>
  </si>
  <si>
    <t>DLI4</t>
  </si>
  <si>
    <t>Total Uses of Funds by Components</t>
  </si>
  <si>
    <t>Total uses of Funds from other funds</t>
  </si>
  <si>
    <t>Closing Balances</t>
  </si>
  <si>
    <t xml:space="preserve">Government Funds </t>
  </si>
  <si>
    <t>Total Closing Cash Balance</t>
  </si>
  <si>
    <t>AFRICA HIGHER EDUCATION CENTERS OF EXCELLENCE PROJECT (126974)</t>
  </si>
  <si>
    <t xml:space="preserve">Statement of Reimbursable Eligible Expenditure Programs (EEPs) </t>
  </si>
  <si>
    <t>Eligible Expenditure Program (EEP)</t>
  </si>
  <si>
    <t>PAD/Life of Project</t>
  </si>
  <si>
    <t>EEP 1: Salaries</t>
  </si>
  <si>
    <t>Total EEPs</t>
  </si>
  <si>
    <t xml:space="preserve">Work on cummulative for the life of  project for each Centre </t>
  </si>
  <si>
    <t>NOTES ANNEX</t>
  </si>
  <si>
    <t>DISBURSEMENT LINKED TO INDICATORS</t>
  </si>
  <si>
    <t>ACTIONS TO BE COMPLETED</t>
  </si>
  <si>
    <t>STATUS OF ACTIONS COMPLETION</t>
  </si>
  <si>
    <t>AMOUNT ALLOCATED</t>
  </si>
  <si>
    <t>AMOUNT DISBURSED</t>
  </si>
  <si>
    <t>UNDISBURSED BALANCE</t>
  </si>
  <si>
    <t>Training (Management and Faculty)</t>
  </si>
  <si>
    <t xml:space="preserve">Meeting milestones for improved learning and research environment                                        </t>
  </si>
  <si>
    <t>Consultant  and Travel Costs</t>
  </si>
  <si>
    <t>Consultant Costs, including project implementation and administration staff</t>
  </si>
  <si>
    <t>Travel, Accommodation,  and Per Diem</t>
  </si>
  <si>
    <t>Travel and Accomodation</t>
  </si>
  <si>
    <t xml:space="preserve">Per Diem </t>
  </si>
  <si>
    <t>i.</t>
  </si>
  <si>
    <t>International travel</t>
  </si>
  <si>
    <t>ii.</t>
  </si>
  <si>
    <t>Domestic travel</t>
  </si>
  <si>
    <t>Total (Travel, Accommodation, and Per Diem)</t>
  </si>
  <si>
    <t>Training and conference fees</t>
  </si>
  <si>
    <t>Goods and equipment</t>
  </si>
  <si>
    <t xml:space="preserve">Learning and Research Equipment </t>
  </si>
  <si>
    <t>Vehicles</t>
  </si>
  <si>
    <t>Other goods incl. reagents</t>
  </si>
  <si>
    <t>Total Goods and Equipment</t>
  </si>
  <si>
    <t>Scholarship Payments</t>
  </si>
  <si>
    <t>Scholarship Payments/research support</t>
  </si>
  <si>
    <t>ACE Hosted Workshops and Seminars</t>
  </si>
  <si>
    <t>Workshops and Seminars</t>
  </si>
  <si>
    <t>Civil Works</t>
  </si>
  <si>
    <t>Civil works, including rehabilitation and new construction</t>
  </si>
  <si>
    <t>Marketing, Communication, and Recruitment</t>
  </si>
  <si>
    <t>Communication and Marketing, including website</t>
  </si>
  <si>
    <t>General Expenses</t>
  </si>
  <si>
    <t>Operating costs including utilities, banking fees etc.</t>
  </si>
  <si>
    <t xml:space="preserve">Other </t>
  </si>
  <si>
    <t>GRAND TOTAL</t>
  </si>
  <si>
    <t>Planned @ N305/$</t>
  </si>
  <si>
    <t>Cost of running Project Vehicle</t>
  </si>
  <si>
    <t>Facilitation of FUNAAB Safeguard office</t>
  </si>
  <si>
    <t>Facilitation of FUNAAB Communication Office</t>
  </si>
  <si>
    <t>ADVANCE FROM IGR</t>
  </si>
  <si>
    <t>Cost of developing /revising curricula M.Agse</t>
  </si>
  <si>
    <t xml:space="preserve">Cost of adverts/contacts </t>
  </si>
  <si>
    <t>Cost of developing/revising curricula PhD</t>
  </si>
  <si>
    <t>Operational Cost Ph.D</t>
  </si>
  <si>
    <t>National or Regional Accreditation</t>
  </si>
  <si>
    <t>International Accreditation</t>
  </si>
  <si>
    <t>Cost of research support</t>
  </si>
  <si>
    <t>Training of financial Officer in World Bank guidelines and fiduciary methods</t>
  </si>
  <si>
    <t xml:space="preserve"> Cost of meetings (audit committees)</t>
  </si>
  <si>
    <t xml:space="preserve">Cost of auditing  accounts </t>
  </si>
  <si>
    <t xml:space="preserve">Operational Cost </t>
  </si>
  <si>
    <t>Other Expenditure from IGR</t>
  </si>
  <si>
    <t>Naira</t>
  </si>
  <si>
    <t>TSA Naira Account (project account)</t>
  </si>
  <si>
    <t>Student Fees and Others (IGR Account Zenith Bank)</t>
  </si>
  <si>
    <t>Unaab Microfinance Bank</t>
  </si>
  <si>
    <t>TSA Dollar Account @ prevailing rate</t>
  </si>
  <si>
    <t>World Bank IDA Funds (DISBURSEMENT)</t>
  </si>
  <si>
    <t>Receipt from Other funds</t>
  </si>
  <si>
    <t>Bidding Fee</t>
  </si>
  <si>
    <t>USE OF FUNDS FROM OTHER SOURCES</t>
  </si>
  <si>
    <t>Audit board meeting allowance</t>
  </si>
  <si>
    <t>Bank Charges on IGR Zenith</t>
  </si>
  <si>
    <t>Bank Charges on Unaab Microfinance Bank</t>
  </si>
  <si>
    <t>TSA Dollar Account</t>
  </si>
  <si>
    <t>TSA Naira  Account</t>
  </si>
  <si>
    <t>Financial Period End</t>
  </si>
  <si>
    <t xml:space="preserve">EEP 2: Non Procurable Expenditure as defined in Financing Agreement </t>
  </si>
  <si>
    <t xml:space="preserve">Trainings for Audit committee members                                                          </t>
  </si>
  <si>
    <t>Engagement of Procurement Consultant</t>
  </si>
  <si>
    <t>Honorarium</t>
  </si>
  <si>
    <t xml:space="preserve">NOTE: The Zenith Project account has been closed and balance transferred to TSA naira account. However, the TSA naira account is yet to reflect this movement. </t>
  </si>
  <si>
    <t>Operational Cost for outreaches</t>
  </si>
  <si>
    <t xml:space="preserve">         Other Refunds </t>
  </si>
  <si>
    <t>DOLLAR @ N305.00/$</t>
  </si>
  <si>
    <t>The schedule below provide additional details on expenditures summarized in the Sources and Uses of Funds covering the period  01-01-2018 to 31-12-2018.</t>
  </si>
  <si>
    <t>for the period ending 31st December 2019</t>
  </si>
  <si>
    <t>Financial Year End 31st December, 2019</t>
  </si>
  <si>
    <t>Subscription to Internet and Online journals</t>
  </si>
  <si>
    <t>Operational costs for short term courses</t>
  </si>
  <si>
    <t>Meetings</t>
  </si>
  <si>
    <t>Printing and Publications</t>
  </si>
  <si>
    <t>Publicity</t>
  </si>
  <si>
    <t>Light Research Equipment</t>
  </si>
  <si>
    <t xml:space="preserve"> </t>
  </si>
  <si>
    <t>Costs of research theses/dissertations  for  30 students</t>
  </si>
  <si>
    <t xml:space="preserve">Refund </t>
  </si>
  <si>
    <t>Payment of first  semester Honorarium 2017/2018 Academic session to CEADESE Course lecturers</t>
  </si>
  <si>
    <t xml:space="preserve">The account statement for TSA Dollar account was last received up to 31st july 2018. Consequently, it becomes difficult to reconcile the TSA Dollar account. However a sum of  </t>
  </si>
  <si>
    <t xml:space="preserve">one hundred and sixty thousand dollars ($160,000)was drawn down from the TSA dollar account to the naira account amounting to fifty two million naira. </t>
  </si>
  <si>
    <t xml:space="preserve">The balance of the TSA Naira Account as at 30th June, 2019 was gotten from the university's account officer with the Central Bank of Nigeria but not from the physical bank statement.  </t>
  </si>
  <si>
    <t>$1: N305</t>
  </si>
  <si>
    <t>Financial Period End December 2019</t>
  </si>
  <si>
    <t>Semi-Annual Period ending June 2019</t>
  </si>
  <si>
    <t>Others</t>
  </si>
  <si>
    <t>Earned Disbursement for Verified result into TSA Dollar Account   @  N305 prevailing rate</t>
  </si>
  <si>
    <t>for the semi-annual period ending 30th June, and the Financial Report Ending 31st December, 2019</t>
  </si>
  <si>
    <t>Semi-Annual Period Between 1st July and  31st December, 2019</t>
  </si>
  <si>
    <t>Cost of Research Consumables, Light Equipment and Accessories (M.Agse)</t>
  </si>
  <si>
    <t>Cost of Research Consumables, Light Equipment and Accessories (PHD)</t>
  </si>
  <si>
    <t>for the  Financial Year Ending 31st  December , 2019</t>
  </si>
  <si>
    <t>Semi-Annual Period from July 1st to December  31st 2019</t>
  </si>
  <si>
    <t xml:space="preserve">         Income from Laboratory</t>
  </si>
  <si>
    <t>The schedule below provide additional details on expenditures summarized in the Sources and Uses of Funds covering the period  01-07-2019 to 31-12-2019.</t>
  </si>
  <si>
    <t>TOTAL</t>
  </si>
</sst>
</file>

<file path=xl/styles.xml><?xml version="1.0" encoding="utf-8"?>
<styleSheet xmlns="http://schemas.openxmlformats.org/spreadsheetml/2006/main">
  <numFmts count="2">
    <numFmt numFmtId="44" formatCode="_(&quot;$&quot;* #,##0.00_);_(&quot;$&quot;* \(#,##0.00\);_(&quot;$&quot;* &quot;-&quot;??_);_(@_)"/>
    <numFmt numFmtId="43" formatCode="_(* #,##0.00_);_(* \(#,##0.00\);_(* &quot;-&quot;??_);_(@_)"/>
  </numFmts>
  <fonts count="56">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1"/>
      <name val="Arial"/>
      <family val="2"/>
    </font>
    <font>
      <sz val="10"/>
      <name val="Arial"/>
      <family val="2"/>
    </font>
    <font>
      <u/>
      <sz val="10"/>
      <name val="Arial"/>
      <family val="2"/>
    </font>
    <font>
      <sz val="8"/>
      <color theme="1"/>
      <name val="Calibri"/>
      <family val="2"/>
      <scheme val="minor"/>
    </font>
    <font>
      <sz val="9"/>
      <name val="Calibri"/>
      <family val="2"/>
      <scheme val="minor"/>
    </font>
    <font>
      <sz val="8"/>
      <name val="Tahoma"/>
      <family val="2"/>
    </font>
    <font>
      <sz val="8"/>
      <color rgb="FF000000"/>
      <name val="Tahoma"/>
      <family val="2"/>
    </font>
    <font>
      <sz val="8"/>
      <name val="Calibri"/>
      <family val="2"/>
      <scheme val="minor"/>
    </font>
    <font>
      <sz val="9"/>
      <name val="Arial Narrow"/>
      <family val="2"/>
    </font>
    <font>
      <b/>
      <sz val="9"/>
      <name val="Calibri"/>
      <family val="2"/>
      <scheme val="minor"/>
    </font>
    <font>
      <b/>
      <sz val="8"/>
      <name val="Arial"/>
      <family val="2"/>
    </font>
    <font>
      <b/>
      <sz val="8"/>
      <color rgb="FF000000"/>
      <name val="Tahoma"/>
      <family val="2"/>
    </font>
    <font>
      <sz val="10"/>
      <name val="Calibri"/>
      <family val="2"/>
      <scheme val="minor"/>
    </font>
    <font>
      <sz val="8"/>
      <name val="Arial"/>
      <family val="2"/>
    </font>
    <font>
      <sz val="8"/>
      <color rgb="FF000000"/>
      <name val="Calibri"/>
      <family val="2"/>
      <scheme val="minor"/>
    </font>
    <font>
      <b/>
      <sz val="9"/>
      <name val="Arial"/>
      <family val="2"/>
    </font>
    <font>
      <sz val="9"/>
      <color theme="1"/>
      <name val="Calibri"/>
      <family val="2"/>
      <scheme val="minor"/>
    </font>
    <font>
      <b/>
      <sz val="14"/>
      <color theme="1"/>
      <name val="Calibri"/>
      <family val="2"/>
      <scheme val="minor"/>
    </font>
    <font>
      <sz val="14"/>
      <color theme="1"/>
      <name val="Calibri"/>
      <family val="2"/>
      <scheme val="minor"/>
    </font>
    <font>
      <b/>
      <i/>
      <sz val="12"/>
      <color theme="1"/>
      <name val="Calibri"/>
      <family val="2"/>
      <scheme val="minor"/>
    </font>
    <font>
      <i/>
      <sz val="14"/>
      <color theme="1"/>
      <name val="Calibri"/>
      <family val="2"/>
      <scheme val="minor"/>
    </font>
    <font>
      <sz val="8"/>
      <color theme="1"/>
      <name val="Cambria"/>
      <family val="1"/>
      <scheme val="major"/>
    </font>
    <font>
      <sz val="8"/>
      <color rgb="FF000000"/>
      <name val="Cambria"/>
      <family val="1"/>
      <scheme val="major"/>
    </font>
    <font>
      <sz val="8"/>
      <name val="Cambria"/>
      <family val="1"/>
      <scheme val="major"/>
    </font>
    <font>
      <sz val="8"/>
      <color indexed="8"/>
      <name val="Tahoma"/>
      <family val="2"/>
    </font>
    <font>
      <b/>
      <sz val="8"/>
      <name val="Cambria"/>
      <family val="1"/>
      <scheme val="major"/>
    </font>
    <font>
      <b/>
      <sz val="8"/>
      <color rgb="FF000000"/>
      <name val="Cambria"/>
      <family val="1"/>
      <scheme val="major"/>
    </font>
    <font>
      <sz val="11"/>
      <name val="Cambria"/>
      <family val="1"/>
      <scheme val="major"/>
    </font>
    <font>
      <b/>
      <sz val="11"/>
      <name val="Cambria"/>
      <family val="1"/>
      <scheme val="major"/>
    </font>
    <font>
      <sz val="8"/>
      <color indexed="8"/>
      <name val="Cambria"/>
      <family val="1"/>
      <scheme val="major"/>
    </font>
    <font>
      <b/>
      <sz val="8"/>
      <color theme="1"/>
      <name val="Cambria"/>
      <family val="1"/>
      <scheme val="major"/>
    </font>
    <font>
      <sz val="10"/>
      <name val="Cambria"/>
      <family val="1"/>
      <scheme val="major"/>
    </font>
    <font>
      <sz val="11"/>
      <color indexed="8"/>
      <name val="Cambria"/>
      <family val="1"/>
      <scheme val="major"/>
    </font>
    <font>
      <b/>
      <sz val="11"/>
      <color rgb="FF000000"/>
      <name val="Cambria"/>
      <family val="1"/>
      <scheme val="major"/>
    </font>
    <font>
      <b/>
      <sz val="10"/>
      <name val="Cambria"/>
      <family val="1"/>
      <scheme val="major"/>
    </font>
    <font>
      <sz val="11"/>
      <color theme="1"/>
      <name val="Cambria"/>
      <family val="1"/>
      <scheme val="major"/>
    </font>
    <font>
      <sz val="9"/>
      <name val="Cambria"/>
      <family val="1"/>
      <scheme val="major"/>
    </font>
    <font>
      <sz val="11"/>
      <color indexed="8"/>
      <name val="Calibri"/>
      <family val="2"/>
      <scheme val="minor"/>
    </font>
    <font>
      <b/>
      <sz val="12"/>
      <color theme="1"/>
      <name val="Calibri"/>
      <family val="2"/>
      <scheme val="minor"/>
    </font>
    <font>
      <b/>
      <sz val="12"/>
      <name val="Arial"/>
      <family val="2"/>
    </font>
    <font>
      <sz val="11"/>
      <name val="Arial"/>
      <family val="2"/>
    </font>
    <font>
      <b/>
      <sz val="11"/>
      <color rgb="FF000000"/>
      <name val="Arial"/>
      <family val="2"/>
    </font>
    <font>
      <b/>
      <sz val="12"/>
      <name val="Cambria"/>
      <family val="1"/>
      <scheme val="major"/>
    </font>
    <font>
      <b/>
      <sz val="14"/>
      <name val="Arial"/>
      <family val="2"/>
    </font>
    <font>
      <b/>
      <sz val="10"/>
      <name val="Calibri"/>
      <family val="2"/>
      <scheme val="minor"/>
    </font>
    <font>
      <b/>
      <sz val="14"/>
      <name val="Cambria"/>
      <family val="1"/>
      <scheme val="major"/>
    </font>
    <font>
      <sz val="8"/>
      <color rgb="FFFF0000"/>
      <name val="Cambria"/>
      <family val="1"/>
      <scheme val="major"/>
    </font>
    <font>
      <b/>
      <sz val="10"/>
      <color theme="1"/>
      <name val="Cambria"/>
      <family val="1"/>
      <scheme val="major"/>
    </font>
    <font>
      <u val="doubleAccounting"/>
      <sz val="14"/>
      <color theme="1"/>
      <name val="Calibri"/>
      <family val="2"/>
      <scheme val="minor"/>
    </font>
    <font>
      <b/>
      <sz val="10"/>
      <color theme="1"/>
      <name val="Calibri"/>
      <family val="2"/>
      <scheme val="minor"/>
    </font>
    <font>
      <sz val="10"/>
      <color theme="1"/>
      <name val="Calibri"/>
      <family val="2"/>
      <scheme val="minor"/>
    </font>
    <font>
      <b/>
      <sz val="14"/>
      <name val="Calibri"/>
      <family val="2"/>
      <scheme val="minor"/>
    </font>
  </fonts>
  <fills count="8">
    <fill>
      <patternFill patternType="none"/>
    </fill>
    <fill>
      <patternFill patternType="gray125"/>
    </fill>
    <fill>
      <patternFill patternType="solid">
        <fgColor indexed="6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313">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4"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43" fontId="8" fillId="0" borderId="10" xfId="0" applyNumberFormat="1" applyFont="1" applyBorder="1" applyAlignment="1">
      <alignment vertical="center"/>
    </xf>
    <xf numFmtId="4" fontId="10" fillId="0" borderId="10" xfId="0" applyNumberFormat="1" applyFont="1" applyBorder="1" applyAlignment="1">
      <alignment horizontal="right" vertical="center"/>
    </xf>
    <xf numFmtId="43" fontId="12" fillId="0" borderId="10" xfId="0" applyNumberFormat="1" applyFont="1" applyBorder="1" applyAlignment="1">
      <alignment vertical="center"/>
    </xf>
    <xf numFmtId="43" fontId="9" fillId="0" borderId="10" xfId="0" applyNumberFormat="1" applyFont="1" applyBorder="1" applyAlignment="1">
      <alignment horizontal="right" vertical="center"/>
    </xf>
    <xf numFmtId="43" fontId="13" fillId="0" borderId="10" xfId="0" applyNumberFormat="1" applyFont="1" applyBorder="1" applyAlignment="1">
      <alignment vertical="center"/>
    </xf>
    <xf numFmtId="4" fontId="15" fillId="0" borderId="10" xfId="0" applyNumberFormat="1" applyFont="1" applyBorder="1" applyAlignment="1">
      <alignment horizontal="right" vertical="center"/>
    </xf>
    <xf numFmtId="43" fontId="11" fillId="0" borderId="10" xfId="0" applyNumberFormat="1" applyFont="1" applyBorder="1" applyAlignment="1"/>
    <xf numFmtId="4" fontId="18" fillId="0" borderId="10" xfId="0" applyNumberFormat="1" applyFont="1" applyBorder="1" applyAlignment="1">
      <alignment horizontal="right"/>
    </xf>
    <xf numFmtId="4" fontId="18" fillId="0" borderId="10" xfId="0" applyNumberFormat="1" applyFont="1" applyBorder="1" applyAlignment="1">
      <alignment horizontal="right" vertical="center"/>
    </xf>
    <xf numFmtId="0" fontId="11" fillId="3" borderId="10" xfId="0" applyFont="1" applyFill="1" applyBorder="1" applyAlignment="1">
      <alignment vertical="center"/>
    </xf>
    <xf numFmtId="43" fontId="11" fillId="0" borderId="10" xfId="0" applyNumberFormat="1" applyFont="1" applyBorder="1" applyAlignment="1">
      <alignment vertical="center"/>
    </xf>
    <xf numFmtId="43" fontId="10" fillId="0" borderId="10" xfId="0" applyNumberFormat="1" applyFont="1" applyBorder="1" applyAlignment="1">
      <alignment horizontal="right" vertical="center"/>
    </xf>
    <xf numFmtId="43" fontId="0" fillId="0" borderId="0" xfId="0" applyNumberFormat="1"/>
    <xf numFmtId="0" fontId="0" fillId="0" borderId="12" xfId="0" applyBorder="1"/>
    <xf numFmtId="0" fontId="0" fillId="0" borderId="13" xfId="0" applyBorder="1"/>
    <xf numFmtId="0" fontId="0" fillId="0" borderId="14" xfId="0" applyBorder="1"/>
    <xf numFmtId="0" fontId="5" fillId="0" borderId="4" xfId="0" applyFont="1" applyBorder="1" applyAlignment="1">
      <alignment horizontal="center" wrapText="1"/>
    </xf>
    <xf numFmtId="0" fontId="19" fillId="4" borderId="10" xfId="0" applyFont="1" applyFill="1" applyBorder="1" applyAlignment="1">
      <alignment horizontal="center" wrapText="1"/>
    </xf>
    <xf numFmtId="0" fontId="19" fillId="0" borderId="0" xfId="0" applyFont="1" applyAlignment="1">
      <alignment horizontal="center" wrapText="1"/>
    </xf>
    <xf numFmtId="0" fontId="0" fillId="0" borderId="0" xfId="0" applyAlignment="1"/>
    <xf numFmtId="0" fontId="21" fillId="0" borderId="0" xfId="0" applyFont="1" applyAlignment="1"/>
    <xf numFmtId="3" fontId="21" fillId="0" borderId="0" xfId="0" applyNumberFormat="1" applyFont="1" applyBorder="1" applyAlignment="1"/>
    <xf numFmtId="0" fontId="22" fillId="0" borderId="0" xfId="0" applyFont="1" applyAlignment="1"/>
    <xf numFmtId="0" fontId="22" fillId="0" borderId="0" xfId="0" applyFont="1" applyBorder="1" applyAlignment="1"/>
    <xf numFmtId="0" fontId="22" fillId="0" borderId="21" xfId="0" applyFont="1" applyBorder="1" applyAlignment="1"/>
    <xf numFmtId="3" fontId="23" fillId="5" borderId="0" xfId="0" applyNumberFormat="1" applyFont="1" applyFill="1" applyAlignment="1">
      <alignment vertical="top" wrapText="1"/>
    </xf>
    <xf numFmtId="0" fontId="24" fillId="0" borderId="0" xfId="0" applyFont="1" applyAlignment="1"/>
    <xf numFmtId="43" fontId="21" fillId="0" borderId="0" xfId="1" applyFont="1" applyAlignment="1"/>
    <xf numFmtId="43" fontId="21" fillId="0" borderId="21" xfId="1" applyFont="1" applyBorder="1" applyAlignment="1"/>
    <xf numFmtId="43" fontId="22" fillId="0" borderId="0" xfId="1" applyFont="1" applyAlignment="1"/>
    <xf numFmtId="43" fontId="21" fillId="0" borderId="0" xfId="1" applyFont="1" applyBorder="1" applyAlignment="1"/>
    <xf numFmtId="43" fontId="22" fillId="0" borderId="21" xfId="1" applyFont="1" applyBorder="1" applyAlignment="1"/>
    <xf numFmtId="43" fontId="22" fillId="0" borderId="0" xfId="1" applyFont="1" applyBorder="1" applyAlignment="1"/>
    <xf numFmtId="43" fontId="21" fillId="0" borderId="0" xfId="1" applyFont="1" applyFill="1" applyAlignment="1"/>
    <xf numFmtId="43" fontId="21" fillId="0" borderId="21" xfId="1" applyFont="1" applyFill="1" applyBorder="1" applyAlignment="1"/>
    <xf numFmtId="43" fontId="21" fillId="0" borderId="0" xfId="1" applyFont="1" applyFill="1" applyBorder="1" applyAlignment="1"/>
    <xf numFmtId="0" fontId="3" fillId="0" borderId="0" xfId="0" applyFont="1" applyAlignment="1"/>
    <xf numFmtId="0" fontId="4" fillId="0" borderId="0" xfId="0" applyFont="1" applyAlignment="1"/>
    <xf numFmtId="0" fontId="5" fillId="0" borderId="0" xfId="0" applyFont="1" applyAlignment="1"/>
    <xf numFmtId="0" fontId="5" fillId="0" borderId="0" xfId="0" applyFont="1" applyBorder="1" applyAlignment="1">
      <alignment horizontal="center" wrapText="1"/>
    </xf>
    <xf numFmtId="0" fontId="0" fillId="0" borderId="10" xfId="0" applyBorder="1" applyAlignment="1"/>
    <xf numFmtId="0" fontId="0" fillId="0" borderId="10" xfId="0" applyBorder="1" applyAlignment="1">
      <alignment wrapText="1"/>
    </xf>
    <xf numFmtId="0" fontId="3" fillId="0" borderId="10" xfId="0" applyFont="1" applyBorder="1" applyAlignment="1">
      <alignment horizontal="left" wrapText="1"/>
    </xf>
    <xf numFmtId="0" fontId="25" fillId="0" borderId="10" xfId="0" applyFont="1" applyBorder="1" applyAlignment="1"/>
    <xf numFmtId="43" fontId="26" fillId="0" borderId="10" xfId="0" applyNumberFormat="1" applyFont="1" applyBorder="1" applyAlignment="1"/>
    <xf numFmtId="4" fontId="26" fillId="0" borderId="10" xfId="0" applyNumberFormat="1" applyFont="1" applyBorder="1" applyAlignment="1">
      <alignment horizontal="right" vertical="center"/>
    </xf>
    <xf numFmtId="43" fontId="27" fillId="0" borderId="10" xfId="0" applyNumberFormat="1" applyFont="1" applyBorder="1" applyAlignment="1">
      <alignment vertical="center"/>
    </xf>
    <xf numFmtId="0" fontId="25" fillId="0" borderId="10" xfId="0" applyFont="1" applyBorder="1" applyAlignment="1">
      <alignment vertical="top"/>
    </xf>
    <xf numFmtId="0" fontId="27" fillId="0" borderId="10" xfId="0" applyFont="1" applyFill="1" applyBorder="1" applyAlignment="1"/>
    <xf numFmtId="0" fontId="27" fillId="0" borderId="10" xfId="0" applyNumberFormat="1" applyFont="1" applyBorder="1" applyAlignment="1">
      <alignment vertical="center"/>
    </xf>
    <xf numFmtId="0" fontId="27" fillId="0" borderId="10" xfId="0" applyFont="1" applyBorder="1" applyAlignment="1">
      <alignment horizontal="left"/>
    </xf>
    <xf numFmtId="0" fontId="11" fillId="0" borderId="10" xfId="0" applyFont="1" applyBorder="1" applyAlignment="1"/>
    <xf numFmtId="4" fontId="27" fillId="0" borderId="10" xfId="0" applyNumberFormat="1" applyFont="1" applyBorder="1" applyAlignment="1">
      <alignment vertical="center"/>
    </xf>
    <xf numFmtId="43" fontId="27" fillId="0" borderId="10" xfId="0" applyNumberFormat="1" applyFont="1" applyBorder="1" applyAlignment="1"/>
    <xf numFmtId="0" fontId="27" fillId="0" borderId="10" xfId="0" applyFont="1" applyFill="1" applyBorder="1" applyAlignment="1">
      <alignment horizontal="left"/>
    </xf>
    <xf numFmtId="0" fontId="25" fillId="0" borderId="10" xfId="0" applyFont="1" applyFill="1" applyBorder="1" applyAlignment="1"/>
    <xf numFmtId="0" fontId="29" fillId="0" borderId="10" xfId="0" applyFont="1" applyBorder="1" applyAlignment="1"/>
    <xf numFmtId="43" fontId="29" fillId="0" borderId="10" xfId="0" applyNumberFormat="1" applyFont="1" applyBorder="1" applyAlignment="1">
      <alignment vertical="center"/>
    </xf>
    <xf numFmtId="43" fontId="14" fillId="0" borderId="10" xfId="0" applyNumberFormat="1" applyFont="1" applyBorder="1" applyAlignment="1">
      <alignment vertical="center"/>
    </xf>
    <xf numFmtId="0" fontId="27" fillId="2" borderId="10" xfId="0" applyFont="1" applyFill="1" applyBorder="1" applyAlignment="1"/>
    <xf numFmtId="0" fontId="17" fillId="2" borderId="10" xfId="0" applyFont="1" applyFill="1" applyBorder="1" applyAlignment="1"/>
    <xf numFmtId="0" fontId="27" fillId="0" borderId="10" xfId="0" applyFont="1" applyBorder="1" applyAlignment="1">
      <alignment horizontal="left" wrapText="1"/>
    </xf>
    <xf numFmtId="0" fontId="27" fillId="0" borderId="10" xfId="0" applyFont="1" applyBorder="1" applyAlignment="1"/>
    <xf numFmtId="0" fontId="17" fillId="0" borderId="10" xfId="0" applyFont="1" applyBorder="1" applyAlignment="1"/>
    <xf numFmtId="43" fontId="12" fillId="0" borderId="10" xfId="0" applyNumberFormat="1" applyFont="1" applyBorder="1" applyAlignment="1"/>
    <xf numFmtId="43" fontId="17" fillId="0" borderId="10" xfId="0" applyNumberFormat="1" applyFont="1" applyBorder="1" applyAlignment="1"/>
    <xf numFmtId="43" fontId="27" fillId="0" borderId="10" xfId="0" applyNumberFormat="1" applyFont="1" applyBorder="1" applyAlignment="1">
      <alignment horizontal="right" vertical="center"/>
    </xf>
    <xf numFmtId="43" fontId="8" fillId="0" borderId="10" xfId="0" applyNumberFormat="1" applyFont="1" applyBorder="1" applyAlignment="1"/>
    <xf numFmtId="43" fontId="27" fillId="0" borderId="10" xfId="1" applyFont="1" applyBorder="1" applyAlignment="1">
      <alignment vertical="center"/>
    </xf>
    <xf numFmtId="43" fontId="29" fillId="0" borderId="10" xfId="0" applyNumberFormat="1" applyFont="1" applyBorder="1" applyAlignment="1"/>
    <xf numFmtId="43" fontId="13" fillId="0" borderId="10" xfId="0" applyNumberFormat="1" applyFont="1" applyBorder="1" applyAlignment="1"/>
    <xf numFmtId="0" fontId="29" fillId="2" borderId="10" xfId="0" applyFont="1" applyFill="1" applyBorder="1" applyAlignment="1"/>
    <xf numFmtId="43" fontId="27" fillId="2" borderId="10" xfId="0" applyNumberFormat="1" applyFont="1" applyFill="1" applyBorder="1" applyAlignment="1"/>
    <xf numFmtId="0" fontId="29" fillId="0" borderId="10" xfId="0" applyFont="1" applyBorder="1" applyAlignment="1">
      <alignment horizontal="left"/>
    </xf>
    <xf numFmtId="43" fontId="27" fillId="3" borderId="10" xfId="0" applyNumberFormat="1" applyFont="1" applyFill="1" applyBorder="1" applyAlignment="1"/>
    <xf numFmtId="0" fontId="27" fillId="3" borderId="10" xfId="0" applyFont="1" applyFill="1" applyBorder="1" applyAlignment="1"/>
    <xf numFmtId="0" fontId="17" fillId="3" borderId="10" xfId="0" applyFont="1" applyFill="1" applyBorder="1" applyAlignment="1"/>
    <xf numFmtId="0" fontId="25" fillId="0" borderId="10" xfId="0" applyFont="1" applyBorder="1" applyAlignment="1">
      <alignment wrapText="1"/>
    </xf>
    <xf numFmtId="0" fontId="11" fillId="3" borderId="10" xfId="0" applyFont="1" applyFill="1" applyBorder="1" applyAlignment="1"/>
    <xf numFmtId="43" fontId="11" fillId="3" borderId="10" xfId="0" applyNumberFormat="1" applyFont="1" applyFill="1" applyBorder="1" applyAlignment="1"/>
    <xf numFmtId="0" fontId="27" fillId="0" borderId="10" xfId="0" applyFont="1" applyBorder="1" applyAlignment="1">
      <alignment wrapText="1"/>
    </xf>
    <xf numFmtId="0" fontId="29" fillId="0" borderId="10" xfId="0" applyFont="1" applyBorder="1" applyAlignment="1">
      <alignment horizontal="left" wrapText="1"/>
    </xf>
    <xf numFmtId="43" fontId="27" fillId="3" borderId="10" xfId="0" applyNumberFormat="1" applyFont="1" applyFill="1" applyBorder="1" applyAlignment="1">
      <alignment vertical="center"/>
    </xf>
    <xf numFmtId="43" fontId="30" fillId="0" borderId="10" xfId="0" applyNumberFormat="1" applyFont="1" applyBorder="1" applyAlignment="1"/>
    <xf numFmtId="43" fontId="17" fillId="3" borderId="10" xfId="0" applyNumberFormat="1" applyFont="1" applyFill="1" applyBorder="1" applyAlignment="1"/>
    <xf numFmtId="43" fontId="0" fillId="0" borderId="10" xfId="0" applyNumberFormat="1" applyBorder="1" applyAlignment="1"/>
    <xf numFmtId="4" fontId="30" fillId="0" borderId="10" xfId="0" applyNumberFormat="1" applyFont="1" applyBorder="1" applyAlignment="1">
      <alignment horizontal="right" vertical="center"/>
    </xf>
    <xf numFmtId="43" fontId="16" fillId="0" borderId="10" xfId="0" applyNumberFormat="1" applyFont="1" applyBorder="1" applyAlignment="1"/>
    <xf numFmtId="0" fontId="7" fillId="0" borderId="10" xfId="0" applyFont="1" applyBorder="1" applyAlignment="1"/>
    <xf numFmtId="43" fontId="14" fillId="0" borderId="10" xfId="0" applyNumberFormat="1" applyFont="1" applyBorder="1" applyAlignment="1"/>
    <xf numFmtId="4" fontId="14" fillId="0" borderId="10" xfId="0" applyNumberFormat="1" applyFont="1" applyBorder="1" applyAlignment="1"/>
    <xf numFmtId="43" fontId="0" fillId="0" borderId="0" xfId="0" applyNumberFormat="1" applyAlignment="1"/>
    <xf numFmtId="0" fontId="0" fillId="0" borderId="0" xfId="0" applyAlignment="1">
      <alignment wrapText="1"/>
    </xf>
    <xf numFmtId="4" fontId="0" fillId="0" borderId="0" xfId="0" applyNumberFormat="1" applyAlignment="1">
      <alignment wrapText="1"/>
    </xf>
    <xf numFmtId="0" fontId="0" fillId="0" borderId="0" xfId="0" applyBorder="1" applyAlignment="1">
      <alignment wrapText="1"/>
    </xf>
    <xf numFmtId="0" fontId="0" fillId="0" borderId="1" xfId="0" applyBorder="1" applyAlignment="1">
      <alignment horizontal="center" wrapText="1"/>
    </xf>
    <xf numFmtId="0" fontId="0" fillId="0" borderId="4" xfId="0" applyBorder="1" applyAlignment="1">
      <alignment horizontal="center" wrapText="1"/>
    </xf>
    <xf numFmtId="0" fontId="3" fillId="0" borderId="10" xfId="0" applyFont="1" applyBorder="1" applyAlignment="1">
      <alignment horizontal="center" wrapText="1"/>
    </xf>
    <xf numFmtId="43" fontId="0" fillId="0" borderId="10" xfId="1" applyFont="1" applyBorder="1" applyAlignment="1">
      <alignment wrapText="1"/>
    </xf>
    <xf numFmtId="43" fontId="0" fillId="0" borderId="10" xfId="1" applyFont="1" applyBorder="1"/>
    <xf numFmtId="4" fontId="17" fillId="0" borderId="10" xfId="0" applyNumberFormat="1" applyFont="1" applyBorder="1" applyAlignment="1">
      <alignment horizontal="right" vertical="center" wrapText="1"/>
    </xf>
    <xf numFmtId="4" fontId="32" fillId="0" borderId="10" xfId="0" applyNumberFormat="1" applyFont="1" applyBorder="1" applyAlignment="1">
      <alignment wrapText="1"/>
    </xf>
    <xf numFmtId="0" fontId="29" fillId="0" borderId="10" xfId="0" applyFont="1" applyBorder="1" applyAlignment="1">
      <alignment wrapText="1"/>
    </xf>
    <xf numFmtId="0" fontId="34" fillId="0" borderId="10" xfId="0" applyFont="1" applyBorder="1" applyAlignment="1">
      <alignment wrapText="1"/>
    </xf>
    <xf numFmtId="43" fontId="35" fillId="0" borderId="10" xfId="1" applyFont="1" applyBorder="1" applyAlignment="1">
      <alignment wrapText="1"/>
    </xf>
    <xf numFmtId="43" fontId="17" fillId="0" borderId="10" xfId="0" applyNumberFormat="1" applyFont="1" applyBorder="1" applyAlignment="1">
      <alignment wrapText="1"/>
    </xf>
    <xf numFmtId="0" fontId="25" fillId="0" borderId="10" xfId="0" applyFont="1" applyBorder="1" applyAlignment="1">
      <alignment horizontal="left" wrapText="1"/>
    </xf>
    <xf numFmtId="43" fontId="25" fillId="0" borderId="10" xfId="1" applyFont="1" applyBorder="1" applyAlignment="1">
      <alignment horizontal="right" wrapText="1"/>
    </xf>
    <xf numFmtId="43" fontId="1" fillId="0" borderId="10" xfId="1" applyFont="1" applyBorder="1"/>
    <xf numFmtId="43" fontId="2" fillId="0" borderId="10" xfId="1" applyFont="1" applyBorder="1"/>
    <xf numFmtId="0" fontId="38" fillId="0" borderId="10" xfId="0" applyFont="1" applyBorder="1" applyAlignment="1">
      <alignment wrapText="1"/>
    </xf>
    <xf numFmtId="43" fontId="31" fillId="0" borderId="10" xfId="0" applyNumberFormat="1" applyFont="1" applyBorder="1" applyAlignment="1">
      <alignment wrapText="1"/>
    </xf>
    <xf numFmtId="0" fontId="33" fillId="0" borderId="10" xfId="0" applyFont="1" applyBorder="1" applyAlignment="1">
      <alignment horizontal="left" wrapText="1"/>
    </xf>
    <xf numFmtId="4" fontId="36" fillId="0" borderId="10" xfId="0" applyNumberFormat="1" applyFont="1" applyBorder="1" applyAlignment="1">
      <alignment horizontal="right" wrapText="1"/>
    </xf>
    <xf numFmtId="43" fontId="0" fillId="0" borderId="0" xfId="1" applyFont="1"/>
    <xf numFmtId="4" fontId="31" fillId="0" borderId="10" xfId="0" applyNumberFormat="1" applyFont="1" applyBorder="1" applyAlignment="1">
      <alignment horizontal="right" vertical="center" wrapText="1"/>
    </xf>
    <xf numFmtId="43" fontId="39" fillId="0" borderId="10" xfId="0" applyNumberFormat="1" applyFont="1" applyBorder="1" applyAlignment="1">
      <alignment wrapText="1"/>
    </xf>
    <xf numFmtId="0" fontId="0" fillId="0" borderId="18" xfId="0" applyBorder="1" applyAlignment="1">
      <alignment horizontal="center" wrapText="1"/>
    </xf>
    <xf numFmtId="0" fontId="0" fillId="0" borderId="11" xfId="0" applyBorder="1" applyAlignment="1">
      <alignment horizontal="center" wrapText="1"/>
    </xf>
    <xf numFmtId="0" fontId="3" fillId="0" borderId="4" xfId="0" applyFont="1" applyBorder="1" applyAlignment="1">
      <alignment horizontal="center" wrapText="1"/>
    </xf>
    <xf numFmtId="0" fontId="5" fillId="0" borderId="10" xfId="0" applyFont="1" applyBorder="1" applyAlignment="1">
      <alignment horizontal="center" wrapText="1"/>
    </xf>
    <xf numFmtId="0" fontId="3" fillId="2" borderId="6" xfId="0" applyFont="1" applyFill="1" applyBorder="1" applyAlignment="1">
      <alignment wrapText="1"/>
    </xf>
    <xf numFmtId="0" fontId="0" fillId="2" borderId="5" xfId="0" applyFill="1" applyBorder="1" applyAlignment="1">
      <alignment wrapText="1"/>
    </xf>
    <xf numFmtId="0" fontId="0" fillId="0" borderId="4" xfId="0" applyBorder="1" applyAlignment="1">
      <alignment wrapText="1"/>
    </xf>
    <xf numFmtId="0" fontId="5" fillId="0" borderId="6" xfId="0" applyFont="1" applyBorder="1" applyAlignment="1">
      <alignment horizontal="center" wrapText="1"/>
    </xf>
    <xf numFmtId="0" fontId="3" fillId="0" borderId="4" xfId="0" applyFont="1" applyBorder="1" applyAlignment="1">
      <alignment wrapText="1"/>
    </xf>
    <xf numFmtId="0" fontId="5" fillId="0" borderId="4" xfId="0" applyFont="1" applyBorder="1" applyAlignment="1">
      <alignment wrapText="1"/>
    </xf>
    <xf numFmtId="0" fontId="5" fillId="0" borderId="0" xfId="0" applyFont="1" applyBorder="1" applyAlignment="1">
      <alignment wrapText="1"/>
    </xf>
    <xf numFmtId="0" fontId="0" fillId="0" borderId="10" xfId="0" applyBorder="1" applyAlignment="1">
      <alignment horizontal="right" wrapText="1"/>
    </xf>
    <xf numFmtId="0" fontId="5" fillId="0" borderId="15" xfId="0" applyFont="1" applyBorder="1" applyAlignment="1">
      <alignment wrapText="1"/>
    </xf>
    <xf numFmtId="0" fontId="3" fillId="0" borderId="20" xfId="0" applyFont="1" applyBorder="1" applyAlignment="1">
      <alignment wrapText="1"/>
    </xf>
    <xf numFmtId="0" fontId="0" fillId="0" borderId="17" xfId="0" applyBorder="1" applyAlignment="1">
      <alignment wrapText="1"/>
    </xf>
    <xf numFmtId="0" fontId="3" fillId="0" borderId="19" xfId="0" applyFont="1" applyBorder="1" applyAlignment="1">
      <alignment wrapText="1"/>
    </xf>
    <xf numFmtId="0" fontId="0" fillId="2" borderId="6" xfId="0" applyFill="1" applyBorder="1" applyAlignment="1">
      <alignment wrapText="1"/>
    </xf>
    <xf numFmtId="0" fontId="0" fillId="2" borderId="8" xfId="0" applyFill="1" applyBorder="1" applyAlignment="1">
      <alignment wrapText="1"/>
    </xf>
    <xf numFmtId="43" fontId="20" fillId="0" borderId="0" xfId="0" applyNumberFormat="1" applyFont="1" applyAlignment="1">
      <alignment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14" fillId="0" borderId="6" xfId="0" applyFont="1" applyBorder="1" applyAlignment="1">
      <alignment horizontal="center" wrapText="1"/>
    </xf>
    <xf numFmtId="0" fontId="40" fillId="0" borderId="10" xfId="0" applyFont="1" applyBorder="1" applyAlignment="1">
      <alignment wrapText="1"/>
    </xf>
    <xf numFmtId="10" fontId="40" fillId="0" borderId="10" xfId="2" applyNumberFormat="1" applyFont="1" applyBorder="1" applyAlignment="1">
      <alignment wrapText="1"/>
    </xf>
    <xf numFmtId="44" fontId="40" fillId="0" borderId="10" xfId="0" applyNumberFormat="1" applyFont="1" applyBorder="1" applyAlignment="1">
      <alignment wrapText="1"/>
    </xf>
    <xf numFmtId="44" fontId="35" fillId="0" borderId="10" xfId="0" applyNumberFormat="1" applyFont="1" applyBorder="1" applyAlignment="1">
      <alignment wrapText="1"/>
    </xf>
    <xf numFmtId="43" fontId="12" fillId="0" borderId="10" xfId="1" applyFont="1" applyBorder="1" applyAlignment="1">
      <alignment vertical="center"/>
    </xf>
    <xf numFmtId="43" fontId="11" fillId="0" borderId="10" xfId="1" applyFont="1" applyBorder="1" applyAlignment="1"/>
    <xf numFmtId="43" fontId="8" fillId="0" borderId="10" xfId="1" applyFont="1" applyBorder="1" applyAlignment="1">
      <alignment vertical="center"/>
    </xf>
    <xf numFmtId="43" fontId="28" fillId="0" borderId="10" xfId="1" applyFont="1" applyBorder="1" applyAlignment="1">
      <alignment vertical="top"/>
    </xf>
    <xf numFmtId="43" fontId="13" fillId="0" borderId="10" xfId="1" applyFont="1" applyBorder="1" applyAlignment="1">
      <alignment vertical="center"/>
    </xf>
    <xf numFmtId="43" fontId="17" fillId="0" borderId="10" xfId="1" applyFont="1" applyBorder="1" applyAlignment="1"/>
    <xf numFmtId="43" fontId="12" fillId="0" borderId="10" xfId="1" applyFont="1" applyBorder="1" applyAlignment="1"/>
    <xf numFmtId="43" fontId="8" fillId="0" borderId="10" xfId="1" applyFont="1" applyBorder="1" applyAlignment="1"/>
    <xf numFmtId="43" fontId="13" fillId="0" borderId="10" xfId="1" applyFont="1" applyBorder="1" applyAlignment="1"/>
    <xf numFmtId="43" fontId="27" fillId="0" borderId="10" xfId="1" applyFont="1" applyBorder="1" applyAlignment="1"/>
    <xf numFmtId="43" fontId="7" fillId="0" borderId="10" xfId="1" applyFont="1" applyBorder="1" applyAlignment="1">
      <alignment wrapText="1"/>
    </xf>
    <xf numFmtId="43" fontId="1" fillId="0" borderId="10" xfId="1" applyFont="1" applyBorder="1" applyAlignment="1">
      <alignment wrapText="1"/>
    </xf>
    <xf numFmtId="43" fontId="41" fillId="0" borderId="10" xfId="1" applyFont="1" applyBorder="1" applyAlignment="1">
      <alignment horizontal="left" vertical="top" wrapText="1"/>
    </xf>
    <xf numFmtId="4" fontId="31" fillId="0" borderId="10" xfId="0" applyNumberFormat="1" applyFont="1" applyBorder="1" applyAlignment="1">
      <alignment wrapText="1"/>
    </xf>
    <xf numFmtId="43" fontId="2" fillId="0" borderId="10" xfId="1" applyFont="1" applyBorder="1" applyAlignment="1">
      <alignment wrapText="1"/>
    </xf>
    <xf numFmtId="43" fontId="2" fillId="0" borderId="17" xfId="0" applyNumberFormat="1" applyFont="1" applyBorder="1" applyAlignment="1">
      <alignment wrapText="1"/>
    </xf>
    <xf numFmtId="43" fontId="44" fillId="0" borderId="10" xfId="0" applyNumberFormat="1" applyFont="1" applyBorder="1" applyAlignment="1">
      <alignment wrapText="1"/>
    </xf>
    <xf numFmtId="43" fontId="45" fillId="0" borderId="10" xfId="0" applyNumberFormat="1" applyFont="1" applyBorder="1" applyAlignment="1">
      <alignment wrapText="1"/>
    </xf>
    <xf numFmtId="43" fontId="11" fillId="3" borderId="10" xfId="1" applyFont="1" applyFill="1" applyBorder="1" applyAlignment="1"/>
    <xf numFmtId="43" fontId="0" fillId="0" borderId="0" xfId="1" applyFont="1" applyAlignment="1">
      <alignment wrapText="1"/>
    </xf>
    <xf numFmtId="43" fontId="0" fillId="0" borderId="0" xfId="1" applyFont="1" applyAlignment="1"/>
    <xf numFmtId="43" fontId="48" fillId="0" borderId="10" xfId="0" applyNumberFormat="1" applyFont="1" applyBorder="1" applyAlignment="1"/>
    <xf numFmtId="43" fontId="39" fillId="0" borderId="10" xfId="1" applyFont="1" applyBorder="1" applyAlignment="1">
      <alignment wrapText="1"/>
    </xf>
    <xf numFmtId="43" fontId="31" fillId="0" borderId="10" xfId="0" applyNumberFormat="1" applyFont="1" applyBorder="1" applyAlignment="1"/>
    <xf numFmtId="43" fontId="13" fillId="0" borderId="0" xfId="1" applyFont="1" applyBorder="1" applyAlignment="1">
      <alignment vertical="center"/>
    </xf>
    <xf numFmtId="43" fontId="0" fillId="0" borderId="0" xfId="0" applyNumberFormat="1" applyBorder="1"/>
    <xf numFmtId="43" fontId="13" fillId="0" borderId="0" xfId="0" applyNumberFormat="1" applyFont="1" applyBorder="1" applyAlignment="1"/>
    <xf numFmtId="0" fontId="0" fillId="0" borderId="0" xfId="0" applyBorder="1"/>
    <xf numFmtId="43" fontId="0" fillId="0" borderId="17" xfId="0" applyNumberFormat="1" applyBorder="1" applyAlignment="1">
      <alignment wrapText="1"/>
    </xf>
    <xf numFmtId="0" fontId="0" fillId="0" borderId="9" xfId="0" applyBorder="1" applyAlignment="1">
      <alignment horizontal="right" wrapText="1"/>
    </xf>
    <xf numFmtId="43" fontId="21" fillId="0" borderId="23" xfId="1" applyFont="1" applyBorder="1" applyAlignment="1"/>
    <xf numFmtId="43" fontId="11" fillId="0" borderId="0" xfId="0" applyNumberFormat="1" applyFont="1" applyBorder="1" applyAlignment="1"/>
    <xf numFmtId="43" fontId="22" fillId="0" borderId="0" xfId="0" applyNumberFormat="1" applyFont="1" applyAlignment="1"/>
    <xf numFmtId="3" fontId="22" fillId="0" borderId="0" xfId="0" applyNumberFormat="1" applyFont="1" applyAlignment="1"/>
    <xf numFmtId="43" fontId="31" fillId="0" borderId="10" xfId="1" applyFont="1" applyBorder="1" applyAlignment="1"/>
    <xf numFmtId="43" fontId="29" fillId="0" borderId="0" xfId="0" applyNumberFormat="1" applyFont="1" applyBorder="1" applyAlignment="1">
      <alignment vertical="center"/>
    </xf>
    <xf numFmtId="43" fontId="39" fillId="0" borderId="0" xfId="1" applyFont="1" applyBorder="1"/>
    <xf numFmtId="43" fontId="31" fillId="0" borderId="0" xfId="1" applyFont="1" applyBorder="1" applyAlignment="1"/>
    <xf numFmtId="43" fontId="29" fillId="0" borderId="0" xfId="0" applyNumberFormat="1" applyFont="1" applyBorder="1" applyAlignment="1"/>
    <xf numFmtId="43" fontId="31" fillId="0" borderId="0" xfId="0" applyNumberFormat="1" applyFont="1" applyBorder="1" applyAlignment="1">
      <alignment wrapText="1"/>
    </xf>
    <xf numFmtId="43" fontId="0" fillId="0" borderId="0" xfId="1" applyFont="1" applyBorder="1"/>
    <xf numFmtId="43" fontId="1" fillId="0" borderId="0" xfId="1" applyFont="1" applyBorder="1"/>
    <xf numFmtId="43" fontId="2" fillId="0" borderId="0" xfId="1" applyFont="1" applyBorder="1"/>
    <xf numFmtId="0" fontId="21" fillId="0" borderId="0" xfId="0" applyFont="1" applyAlignment="1">
      <alignment wrapText="1"/>
    </xf>
    <xf numFmtId="43" fontId="21" fillId="0" borderId="21" xfId="1" applyFont="1" applyBorder="1" applyAlignment="1">
      <alignment horizontal="right"/>
    </xf>
    <xf numFmtId="43" fontId="21" fillId="0" borderId="21" xfId="1" applyFont="1" applyBorder="1"/>
    <xf numFmtId="0" fontId="0" fillId="0" borderId="0" xfId="0" applyBorder="1" applyAlignment="1"/>
    <xf numFmtId="43" fontId="21" fillId="0" borderId="0" xfId="1" applyFont="1" applyBorder="1"/>
    <xf numFmtId="43" fontId="22" fillId="0" borderId="0" xfId="1" applyFont="1" applyBorder="1"/>
    <xf numFmtId="43" fontId="0" fillId="0" borderId="0" xfId="0" applyNumberFormat="1" applyBorder="1" applyAlignment="1"/>
    <xf numFmtId="43" fontId="0" fillId="0" borderId="21" xfId="0" applyNumberFormat="1" applyBorder="1" applyAlignment="1"/>
    <xf numFmtId="43" fontId="0" fillId="0" borderId="21" xfId="1" applyFont="1" applyBorder="1" applyAlignment="1"/>
    <xf numFmtId="0" fontId="0" fillId="0" borderId="21" xfId="0" applyBorder="1" applyAlignment="1"/>
    <xf numFmtId="4" fontId="0" fillId="0" borderId="0" xfId="0" applyNumberFormat="1"/>
    <xf numFmtId="43" fontId="25" fillId="0" borderId="10" xfId="1" applyFont="1" applyBorder="1" applyAlignment="1"/>
    <xf numFmtId="0" fontId="27" fillId="0" borderId="10" xfId="0" applyFont="1" applyFill="1" applyBorder="1" applyAlignment="1">
      <alignment wrapText="1"/>
    </xf>
    <xf numFmtId="0" fontId="25" fillId="0" borderId="10" xfId="0" applyFont="1" applyBorder="1" applyAlignment="1">
      <alignment horizontal="justify" wrapText="1"/>
    </xf>
    <xf numFmtId="0" fontId="25" fillId="0" borderId="10" xfId="0" applyFont="1" applyBorder="1" applyAlignment="1">
      <alignment vertical="top" wrapText="1"/>
    </xf>
    <xf numFmtId="0" fontId="27" fillId="0" borderId="10" xfId="0" applyFont="1" applyFill="1" applyBorder="1" applyAlignment="1">
      <alignment horizontal="left" wrapText="1"/>
    </xf>
    <xf numFmtId="4" fontId="50" fillId="6" borderId="10" xfId="0" applyNumberFormat="1" applyFont="1" applyFill="1" applyBorder="1" applyAlignment="1">
      <alignment horizontal="right" vertical="center"/>
    </xf>
    <xf numFmtId="0" fontId="27" fillId="6" borderId="10" xfId="0" applyFont="1" applyFill="1" applyBorder="1" applyAlignment="1"/>
    <xf numFmtId="43" fontId="17" fillId="6" borderId="10" xfId="1" applyFont="1" applyFill="1" applyBorder="1" applyAlignment="1"/>
    <xf numFmtId="0" fontId="17" fillId="6" borderId="10" xfId="0" applyFont="1" applyFill="1" applyBorder="1" applyAlignment="1"/>
    <xf numFmtId="0" fontId="29" fillId="7" borderId="10" xfId="0" applyFont="1" applyFill="1" applyBorder="1" applyAlignment="1"/>
    <xf numFmtId="43" fontId="27" fillId="7" borderId="10" xfId="0" applyNumberFormat="1" applyFont="1" applyFill="1" applyBorder="1" applyAlignment="1"/>
    <xf numFmtId="4" fontId="26" fillId="7" borderId="10" xfId="0" applyNumberFormat="1" applyFont="1" applyFill="1" applyBorder="1" applyAlignment="1">
      <alignment horizontal="right" vertical="center"/>
    </xf>
    <xf numFmtId="0" fontId="17" fillId="7" borderId="10" xfId="0" applyFont="1" applyFill="1" applyBorder="1" applyAlignment="1"/>
    <xf numFmtId="0" fontId="27" fillId="7" borderId="10" xfId="0" applyFont="1" applyFill="1" applyBorder="1" applyAlignment="1"/>
    <xf numFmtId="43" fontId="0" fillId="0" borderId="0" xfId="0" applyNumberFormat="1" applyAlignment="1">
      <alignment wrapText="1"/>
    </xf>
    <xf numFmtId="0" fontId="25" fillId="0" borderId="0" xfId="0" applyFont="1"/>
    <xf numFmtId="43" fontId="25" fillId="0" borderId="0" xfId="1" applyFont="1"/>
    <xf numFmtId="43" fontId="0" fillId="0" borderId="0" xfId="0" applyNumberFormat="1" applyBorder="1" applyAlignment="1">
      <alignment wrapText="1"/>
    </xf>
    <xf numFmtId="10" fontId="0" fillId="0" borderId="0" xfId="0" applyNumberFormat="1" applyBorder="1" applyAlignment="1">
      <alignment wrapText="1"/>
    </xf>
    <xf numFmtId="43" fontId="13" fillId="0" borderId="0" xfId="0" applyNumberFormat="1" applyFont="1" applyBorder="1" applyAlignment="1">
      <alignment wrapText="1"/>
    </xf>
    <xf numFmtId="43" fontId="13" fillId="0" borderId="0" xfId="0" applyNumberFormat="1" applyFont="1" applyBorder="1" applyAlignment="1">
      <alignment vertical="center" wrapText="1"/>
    </xf>
    <xf numFmtId="0" fontId="0" fillId="0" borderId="10" xfId="0" applyBorder="1" applyAlignment="1">
      <alignment horizontal="center" wrapText="1"/>
    </xf>
    <xf numFmtId="0" fontId="6" fillId="0" borderId="10" xfId="0" applyFont="1" applyBorder="1" applyAlignment="1">
      <alignment horizontal="center" wrapText="1"/>
    </xf>
    <xf numFmtId="17" fontId="6" fillId="0" borderId="10" xfId="0" applyNumberFormat="1" applyFont="1" applyBorder="1" applyAlignment="1">
      <alignment horizontal="center" wrapText="1"/>
    </xf>
    <xf numFmtId="43" fontId="33" fillId="0" borderId="10" xfId="1" applyFont="1" applyBorder="1" applyAlignment="1">
      <alignment horizontal="right" vertical="top" wrapText="1"/>
    </xf>
    <xf numFmtId="43" fontId="36" fillId="0" borderId="10" xfId="1" applyFont="1" applyBorder="1" applyAlignment="1">
      <alignment horizontal="right" vertical="top" wrapText="1"/>
    </xf>
    <xf numFmtId="43" fontId="37" fillId="0" borderId="10" xfId="1" applyFont="1" applyBorder="1" applyAlignment="1">
      <alignment vertical="center" wrapText="1"/>
    </xf>
    <xf numFmtId="43" fontId="43" fillId="0" borderId="10" xfId="0" applyNumberFormat="1" applyFont="1" applyBorder="1" applyAlignment="1">
      <alignment wrapText="1"/>
    </xf>
    <xf numFmtId="43" fontId="46" fillId="0" borderId="10" xfId="1" applyFont="1" applyBorder="1" applyAlignment="1">
      <alignment wrapText="1"/>
    </xf>
    <xf numFmtId="0" fontId="27" fillId="2" borderId="10" xfId="0" applyFont="1" applyFill="1" applyBorder="1" applyAlignment="1">
      <alignment wrapText="1"/>
    </xf>
    <xf numFmtId="43" fontId="27" fillId="2" borderId="10" xfId="1" applyFont="1" applyFill="1" applyBorder="1" applyAlignment="1">
      <alignment wrapText="1"/>
    </xf>
    <xf numFmtId="43" fontId="17" fillId="2" borderId="10" xfId="0" applyNumberFormat="1" applyFont="1" applyFill="1" applyBorder="1" applyAlignment="1">
      <alignment wrapText="1"/>
    </xf>
    <xf numFmtId="43" fontId="39" fillId="0" borderId="10" xfId="1" applyFont="1" applyBorder="1"/>
    <xf numFmtId="43" fontId="32" fillId="0" borderId="10" xfId="0" applyNumberFormat="1" applyFont="1" applyBorder="1" applyAlignment="1">
      <alignment wrapText="1"/>
    </xf>
    <xf numFmtId="43" fontId="21" fillId="0" borderId="10" xfId="1" applyFont="1" applyBorder="1" applyAlignment="1">
      <alignment wrapText="1"/>
    </xf>
    <xf numFmtId="43" fontId="27" fillId="0" borderId="10" xfId="0" applyNumberFormat="1" applyFont="1" applyBorder="1" applyAlignment="1">
      <alignment wrapText="1"/>
    </xf>
    <xf numFmtId="0" fontId="33" fillId="0" borderId="10" xfId="0" applyFont="1" applyBorder="1" applyAlignment="1">
      <alignment horizontal="left" vertical="top" wrapText="1"/>
    </xf>
    <xf numFmtId="43" fontId="32" fillId="0" borderId="10" xfId="0" applyNumberFormat="1" applyFont="1" applyBorder="1" applyAlignment="1">
      <alignment vertical="center" wrapText="1"/>
    </xf>
    <xf numFmtId="43" fontId="42" fillId="0" borderId="10" xfId="1" applyFont="1" applyBorder="1" applyAlignment="1">
      <alignment wrapText="1"/>
    </xf>
    <xf numFmtId="43" fontId="2" fillId="0" borderId="10" xfId="0" applyNumberFormat="1" applyFont="1" applyBorder="1" applyAlignment="1">
      <alignment wrapText="1"/>
    </xf>
    <xf numFmtId="43" fontId="21" fillId="0" borderId="10" xfId="0" applyNumberFormat="1" applyFont="1" applyBorder="1" applyAlignment="1">
      <alignment wrapText="1"/>
    </xf>
    <xf numFmtId="0" fontId="38" fillId="5" borderId="10" xfId="0" applyFont="1" applyFill="1" applyBorder="1" applyAlignment="1">
      <alignment wrapText="1"/>
    </xf>
    <xf numFmtId="4" fontId="32" fillId="5" borderId="10" xfId="0" applyNumberFormat="1" applyFont="1" applyFill="1" applyBorder="1" applyAlignment="1">
      <alignment wrapText="1"/>
    </xf>
    <xf numFmtId="43" fontId="17" fillId="5" borderId="10" xfId="0" applyNumberFormat="1" applyFont="1" applyFill="1" applyBorder="1" applyAlignment="1">
      <alignment wrapText="1"/>
    </xf>
    <xf numFmtId="43" fontId="49" fillId="0" borderId="10" xfId="0" applyNumberFormat="1" applyFont="1" applyBorder="1" applyAlignment="1">
      <alignment wrapText="1"/>
    </xf>
    <xf numFmtId="43" fontId="47" fillId="0" borderId="10" xfId="0" applyNumberFormat="1" applyFont="1" applyBorder="1" applyAlignment="1">
      <alignment wrapText="1"/>
    </xf>
    <xf numFmtId="43" fontId="21" fillId="0" borderId="0" xfId="0" applyNumberFormat="1" applyFont="1" applyAlignment="1"/>
    <xf numFmtId="0" fontId="32" fillId="0" borderId="10" xfId="0" applyFont="1" applyBorder="1" applyAlignment="1">
      <alignment horizontal="left" wrapText="1"/>
    </xf>
    <xf numFmtId="0" fontId="32" fillId="0" borderId="10" xfId="0" applyFont="1" applyBorder="1" applyAlignment="1">
      <alignment wrapText="1"/>
    </xf>
    <xf numFmtId="0" fontId="51" fillId="0" borderId="10" xfId="0" applyFont="1" applyBorder="1" applyAlignment="1">
      <alignment horizontal="left" wrapText="1"/>
    </xf>
    <xf numFmtId="0" fontId="22" fillId="0" borderId="0" xfId="0" applyFont="1"/>
    <xf numFmtId="43" fontId="21" fillId="0" borderId="0" xfId="1" applyFont="1"/>
    <xf numFmtId="0" fontId="0" fillId="0" borderId="9" xfId="0" applyBorder="1" applyAlignment="1">
      <alignment wrapText="1"/>
    </xf>
    <xf numFmtId="43" fontId="22" fillId="0" borderId="22" xfId="1" applyFont="1" applyBorder="1"/>
    <xf numFmtId="43" fontId="0" fillId="0" borderId="24" xfId="1" applyFont="1" applyBorder="1" applyAlignment="1">
      <alignment horizontal="right" wrapText="1"/>
    </xf>
    <xf numFmtId="0" fontId="0" fillId="0" borderId="18" xfId="0" applyBorder="1" applyAlignment="1">
      <alignment wrapText="1"/>
    </xf>
    <xf numFmtId="43" fontId="21" fillId="0" borderId="17" xfId="0" applyNumberFormat="1" applyFont="1" applyBorder="1" applyAlignment="1">
      <alignment wrapText="1"/>
    </xf>
    <xf numFmtId="43" fontId="22" fillId="0" borderId="0" xfId="1" applyFont="1"/>
    <xf numFmtId="4" fontId="25" fillId="0" borderId="0" xfId="0" applyNumberFormat="1" applyFont="1"/>
    <xf numFmtId="43" fontId="22" fillId="0" borderId="0" xfId="0" applyNumberFormat="1" applyFont="1"/>
    <xf numFmtId="43" fontId="22" fillId="0" borderId="10" xfId="0" applyNumberFormat="1" applyFont="1" applyBorder="1" applyAlignment="1">
      <alignment wrapText="1"/>
    </xf>
    <xf numFmtId="43" fontId="52" fillId="0" borderId="10" xfId="0" applyNumberFormat="1" applyFont="1" applyBorder="1" applyAlignment="1">
      <alignment wrapText="1"/>
    </xf>
    <xf numFmtId="43" fontId="21" fillId="5" borderId="0" xfId="1" applyFont="1" applyFill="1" applyAlignment="1">
      <alignment vertical="top"/>
    </xf>
    <xf numFmtId="43" fontId="21" fillId="5" borderId="0" xfId="1" applyFont="1" applyFill="1" applyAlignment="1"/>
    <xf numFmtId="0" fontId="3" fillId="0" borderId="0" xfId="0" applyFont="1" applyAlignment="1"/>
    <xf numFmtId="0" fontId="4" fillId="0" borderId="0" xfId="0" applyFont="1" applyAlignment="1"/>
    <xf numFmtId="0" fontId="21" fillId="0" borderId="0" xfId="0" applyFont="1" applyAlignment="1">
      <alignment wrapText="1"/>
    </xf>
    <xf numFmtId="0" fontId="21" fillId="5" borderId="0" xfId="0" applyFont="1" applyFill="1" applyAlignment="1"/>
    <xf numFmtId="43" fontId="26" fillId="0" borderId="11" xfId="0" applyNumberFormat="1" applyFont="1" applyFill="1" applyBorder="1" applyAlignment="1"/>
    <xf numFmtId="43" fontId="53" fillId="0" borderId="0" xfId="1" applyFont="1" applyAlignment="1"/>
    <xf numFmtId="43" fontId="54" fillId="0" borderId="10" xfId="0" applyNumberFormat="1" applyFont="1" applyBorder="1" applyAlignment="1"/>
    <xf numFmtId="43" fontId="55" fillId="0" borderId="10" xfId="0" applyNumberFormat="1" applyFont="1" applyBorder="1" applyAlignment="1">
      <alignment vertical="center"/>
    </xf>
    <xf numFmtId="43" fontId="0" fillId="0" borderId="10" xfId="0" applyNumberFormat="1" applyBorder="1" applyAlignment="1">
      <alignment wrapText="1"/>
    </xf>
    <xf numFmtId="0" fontId="17" fillId="0" borderId="4" xfId="0" applyFont="1" applyBorder="1" applyAlignment="1">
      <alignment horizontal="center"/>
    </xf>
    <xf numFmtId="0" fontId="17" fillId="0" borderId="0" xfId="0" applyFont="1" applyBorder="1" applyAlignment="1">
      <alignment horizontal="center"/>
    </xf>
    <xf numFmtId="0" fontId="17" fillId="0" borderId="5" xfId="0" applyFont="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15"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9" fillId="0" borderId="10" xfId="0" applyFont="1" applyBorder="1" applyAlignment="1">
      <alignment horizontal="center" wrapText="1"/>
    </xf>
    <xf numFmtId="0" fontId="3" fillId="0" borderId="10" xfId="0" applyFont="1" applyBorder="1" applyAlignment="1">
      <alignment horizontal="center" wrapText="1"/>
    </xf>
    <xf numFmtId="0" fontId="3" fillId="0" borderId="0" xfId="0" applyFont="1" applyAlignment="1">
      <alignment horizontal="center"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21" fillId="0" borderId="0" xfId="0" applyFont="1" applyAlignment="1">
      <alignment horizontal="center" wrapText="1"/>
    </xf>
    <xf numFmtId="43" fontId="21" fillId="5" borderId="0" xfId="1" applyFont="1" applyFill="1" applyAlignment="1"/>
    <xf numFmtId="43" fontId="21" fillId="5" borderId="0" xfId="1" applyFont="1" applyFill="1" applyAlignment="1">
      <alignment vertical="top"/>
    </xf>
    <xf numFmtId="0" fontId="3" fillId="0" borderId="0" xfId="0" applyFont="1" applyAlignment="1"/>
    <xf numFmtId="0" fontId="4" fillId="0" borderId="0" xfId="0" applyFont="1" applyAlignment="1"/>
    <xf numFmtId="0" fontId="21" fillId="0" borderId="0" xfId="0" applyFont="1" applyAlignment="1">
      <alignment wrapText="1"/>
    </xf>
    <xf numFmtId="0" fontId="21" fillId="5" borderId="0" xfId="0" applyFont="1" applyFill="1" applyAlignment="1"/>
  </cellXfs>
  <cellStyles count="4">
    <cellStyle name="Comma" xfId="1" builtinId="3"/>
    <cellStyle name="Normal" xfId="0" builtinId="0"/>
    <cellStyle name="Normal 3" xfId="3"/>
    <cellStyle name="Percent" xfId="2" builtinId="5"/>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J120"/>
  <sheetViews>
    <sheetView tabSelected="1" topLeftCell="B100" zoomScale="115" zoomScaleNormal="115" workbookViewId="0">
      <selection activeCell="H110" sqref="H110"/>
    </sheetView>
  </sheetViews>
  <sheetFormatPr defaultRowHeight="15"/>
  <cols>
    <col min="1" max="1" width="29.5703125" customWidth="1"/>
    <col min="2" max="2" width="17.140625" customWidth="1"/>
    <col min="3" max="3" width="17.28515625" customWidth="1"/>
    <col min="4" max="4" width="17.7109375" customWidth="1"/>
    <col min="5" max="5" width="13" customWidth="1"/>
    <col min="6" max="6" width="16.140625" customWidth="1"/>
    <col min="7" max="7" width="15" customWidth="1"/>
    <col min="8" max="8" width="28.7109375" customWidth="1"/>
    <col min="9" max="9" width="12" bestFit="1" customWidth="1"/>
  </cols>
  <sheetData>
    <row r="1" spans="1:10">
      <c r="A1" s="289" t="s">
        <v>0</v>
      </c>
      <c r="B1" s="289"/>
      <c r="C1" s="289"/>
      <c r="D1" s="289"/>
      <c r="E1" s="289"/>
      <c r="F1" s="289"/>
      <c r="G1" s="289"/>
      <c r="H1" s="289"/>
      <c r="I1" s="48"/>
      <c r="J1" s="31"/>
    </row>
    <row r="2" spans="1:10">
      <c r="A2" s="290" t="s">
        <v>1</v>
      </c>
      <c r="B2" s="290"/>
      <c r="C2" s="290"/>
      <c r="D2" s="290"/>
      <c r="E2" s="290"/>
      <c r="F2" s="290"/>
      <c r="G2" s="290"/>
      <c r="H2" s="290"/>
      <c r="I2" s="49"/>
      <c r="J2" s="31"/>
    </row>
    <row r="3" spans="1:10">
      <c r="A3" s="289" t="s">
        <v>2</v>
      </c>
      <c r="B3" s="289"/>
      <c r="C3" s="289"/>
      <c r="D3" s="289"/>
      <c r="E3" s="289"/>
      <c r="F3" s="289"/>
      <c r="G3" s="289"/>
      <c r="H3" s="289"/>
      <c r="I3" s="48"/>
      <c r="J3" s="31"/>
    </row>
    <row r="4" spans="1:10">
      <c r="A4" s="289" t="s">
        <v>186</v>
      </c>
      <c r="B4" s="289"/>
      <c r="C4" s="289"/>
      <c r="D4" s="289"/>
      <c r="E4" s="289"/>
      <c r="F4" s="289"/>
      <c r="G4" s="289"/>
      <c r="H4" s="289"/>
      <c r="I4" s="48"/>
      <c r="J4" s="31"/>
    </row>
    <row r="5" spans="1:10">
      <c r="A5" s="31"/>
      <c r="B5" s="31"/>
      <c r="C5" s="31"/>
      <c r="D5" s="31"/>
      <c r="E5" s="31"/>
      <c r="F5" s="31"/>
      <c r="G5" s="31"/>
      <c r="H5" s="31"/>
      <c r="I5" s="31"/>
      <c r="J5" s="31"/>
    </row>
    <row r="6" spans="1:10">
      <c r="A6" s="31"/>
      <c r="B6" s="31"/>
      <c r="C6" s="31"/>
      <c r="D6" s="31"/>
      <c r="E6" s="50" t="s">
        <v>3</v>
      </c>
      <c r="F6" s="31"/>
      <c r="G6" s="31"/>
      <c r="H6" s="31"/>
      <c r="I6" s="48"/>
      <c r="J6" s="31"/>
    </row>
    <row r="7" spans="1:10">
      <c r="A7" s="31"/>
      <c r="B7" s="31"/>
      <c r="C7" s="31"/>
      <c r="D7" s="31"/>
      <c r="E7" s="31"/>
      <c r="F7" s="31"/>
      <c r="G7" s="31"/>
      <c r="H7" s="31"/>
      <c r="I7" s="31"/>
      <c r="J7" s="31"/>
    </row>
    <row r="8" spans="1:10">
      <c r="A8" s="1"/>
      <c r="B8" s="1"/>
      <c r="C8" s="2"/>
      <c r="D8" s="3"/>
      <c r="E8" s="1"/>
      <c r="F8" s="2"/>
      <c r="G8" s="3"/>
      <c r="H8" s="3"/>
      <c r="I8" s="3"/>
      <c r="J8" s="3"/>
    </row>
    <row r="9" spans="1:10">
      <c r="A9" s="4"/>
      <c r="B9" s="286"/>
      <c r="C9" s="287"/>
      <c r="D9" s="288"/>
      <c r="E9" s="286"/>
      <c r="F9" s="287"/>
      <c r="G9" s="288"/>
      <c r="H9" s="5"/>
      <c r="I9" s="5"/>
      <c r="J9" s="5"/>
    </row>
    <row r="10" spans="1:10">
      <c r="A10" s="6" t="s">
        <v>4</v>
      </c>
      <c r="B10" s="283" t="s">
        <v>207</v>
      </c>
      <c r="C10" s="284"/>
      <c r="D10" s="285"/>
      <c r="E10" s="286" t="s">
        <v>5</v>
      </c>
      <c r="F10" s="287"/>
      <c r="G10" s="288"/>
      <c r="H10" s="5" t="s">
        <v>6</v>
      </c>
      <c r="I10" s="5" t="s">
        <v>7</v>
      </c>
      <c r="J10" s="5" t="s">
        <v>8</v>
      </c>
    </row>
    <row r="11" spans="1:10" ht="39">
      <c r="A11" s="7"/>
      <c r="B11" s="7"/>
      <c r="C11" s="8"/>
      <c r="D11" s="9"/>
      <c r="E11" s="10"/>
      <c r="F11" s="51" t="s">
        <v>187</v>
      </c>
      <c r="G11" s="9"/>
      <c r="H11" s="11" t="s">
        <v>9</v>
      </c>
      <c r="I11" s="11" t="s">
        <v>10</v>
      </c>
      <c r="J11" s="11" t="s">
        <v>11</v>
      </c>
    </row>
    <row r="12" spans="1:10" ht="30">
      <c r="A12" s="52"/>
      <c r="B12" s="53" t="s">
        <v>12</v>
      </c>
      <c r="C12" s="53" t="s">
        <v>145</v>
      </c>
      <c r="D12" s="52" t="s">
        <v>9</v>
      </c>
      <c r="E12" s="52" t="s">
        <v>12</v>
      </c>
      <c r="F12" s="52" t="s">
        <v>13</v>
      </c>
      <c r="G12" s="52" t="s">
        <v>9</v>
      </c>
      <c r="H12" s="52"/>
      <c r="I12" s="52"/>
      <c r="J12" s="52"/>
    </row>
    <row r="13" spans="1:10" ht="39">
      <c r="A13" s="54" t="s">
        <v>14</v>
      </c>
      <c r="C13" s="52"/>
      <c r="D13" s="52"/>
      <c r="E13" s="52"/>
      <c r="F13" s="52"/>
      <c r="G13" s="52"/>
      <c r="H13" s="52"/>
      <c r="I13" s="52"/>
      <c r="J13" s="52"/>
    </row>
    <row r="14" spans="1:10">
      <c r="A14" s="55" t="s">
        <v>15</v>
      </c>
      <c r="B14" s="210">
        <v>606706.18000000005</v>
      </c>
      <c r="C14" s="56">
        <v>2287500</v>
      </c>
      <c r="D14" s="57">
        <f>C14-B14</f>
        <v>1680793.8199999998</v>
      </c>
      <c r="E14" s="12">
        <v>1016017.2</v>
      </c>
      <c r="F14" s="56">
        <v>2287500</v>
      </c>
      <c r="G14" s="13">
        <f>F14-E14</f>
        <v>1271482.8</v>
      </c>
      <c r="H14" s="22"/>
      <c r="I14" s="15"/>
      <c r="J14" s="13"/>
    </row>
    <row r="15" spans="1:10">
      <c r="A15" s="55" t="s">
        <v>16</v>
      </c>
      <c r="B15" s="58">
        <v>477033</v>
      </c>
      <c r="C15" s="56">
        <v>610000</v>
      </c>
      <c r="D15" s="57">
        <f>C15-B15</f>
        <v>132967</v>
      </c>
      <c r="E15" s="12">
        <v>559133</v>
      </c>
      <c r="F15" s="56">
        <v>610000</v>
      </c>
      <c r="G15" s="13">
        <f>F15-E15</f>
        <v>50867</v>
      </c>
      <c r="H15" s="12"/>
      <c r="I15" s="15"/>
      <c r="J15" s="13"/>
    </row>
    <row r="16" spans="1:10">
      <c r="A16" s="59" t="s">
        <v>146</v>
      </c>
      <c r="B16" s="58">
        <v>148300</v>
      </c>
      <c r="C16" s="56">
        <v>1830000</v>
      </c>
      <c r="D16" s="57">
        <f>C16-B16</f>
        <v>1681700</v>
      </c>
      <c r="E16" s="12">
        <v>1087095.22</v>
      </c>
      <c r="F16" s="56">
        <v>1830000</v>
      </c>
      <c r="G16" s="13">
        <f>F16-E16</f>
        <v>742904.78</v>
      </c>
      <c r="H16" s="12"/>
      <c r="I16" s="15"/>
      <c r="J16" s="13"/>
    </row>
    <row r="17" spans="1:10">
      <c r="A17" s="60" t="s">
        <v>17</v>
      </c>
      <c r="B17" s="61">
        <v>0</v>
      </c>
      <c r="C17" s="56">
        <v>0</v>
      </c>
      <c r="D17" s="57">
        <f t="shared" ref="D17:D31" si="0">C17-B17</f>
        <v>0</v>
      </c>
      <c r="E17" s="14">
        <v>0</v>
      </c>
      <c r="F17" s="56">
        <v>0</v>
      </c>
      <c r="G17" s="13">
        <f t="shared" ref="G17:G32" si="1">F17-E17</f>
        <v>0</v>
      </c>
      <c r="H17" s="14"/>
      <c r="I17" s="15"/>
      <c r="J17" s="13"/>
    </row>
    <row r="18" spans="1:10">
      <c r="A18" s="55" t="s">
        <v>18</v>
      </c>
      <c r="B18" s="61">
        <v>0</v>
      </c>
      <c r="C18" s="56">
        <v>0</v>
      </c>
      <c r="D18" s="57">
        <f t="shared" si="0"/>
        <v>0</v>
      </c>
      <c r="E18" s="156">
        <v>0</v>
      </c>
      <c r="F18" s="56">
        <v>0</v>
      </c>
      <c r="G18" s="13">
        <f t="shared" si="1"/>
        <v>0</v>
      </c>
      <c r="H18" s="14"/>
      <c r="I18" s="15"/>
      <c r="J18" s="13"/>
    </row>
    <row r="19" spans="1:10">
      <c r="A19" s="62" t="s">
        <v>19</v>
      </c>
      <c r="B19" s="61">
        <v>0</v>
      </c>
      <c r="C19" s="56">
        <v>457500</v>
      </c>
      <c r="D19" s="57">
        <f t="shared" si="0"/>
        <v>457500</v>
      </c>
      <c r="E19" s="157">
        <v>0</v>
      </c>
      <c r="F19" s="56">
        <v>457500</v>
      </c>
      <c r="G19" s="13">
        <f t="shared" si="1"/>
        <v>457500</v>
      </c>
      <c r="H19" s="18"/>
      <c r="I19" s="63"/>
      <c r="J19" s="63"/>
    </row>
    <row r="20" spans="1:10">
      <c r="A20" s="62" t="s">
        <v>52</v>
      </c>
      <c r="B20" s="58">
        <v>3770100</v>
      </c>
      <c r="C20" s="56">
        <v>1220000</v>
      </c>
      <c r="D20" s="57">
        <f t="shared" si="0"/>
        <v>-2550100</v>
      </c>
      <c r="E20" s="12">
        <v>4123500</v>
      </c>
      <c r="F20" s="56">
        <v>1220000</v>
      </c>
      <c r="G20" s="13">
        <f t="shared" si="1"/>
        <v>-2903500</v>
      </c>
      <c r="H20" s="18"/>
      <c r="I20" s="63"/>
      <c r="J20" s="63"/>
    </row>
    <row r="21" spans="1:10">
      <c r="A21" s="55" t="s">
        <v>20</v>
      </c>
      <c r="B21" s="58">
        <v>306495.24</v>
      </c>
      <c r="C21" s="56">
        <v>915000</v>
      </c>
      <c r="D21" s="57">
        <f t="shared" si="0"/>
        <v>608504.76</v>
      </c>
      <c r="E21" s="158">
        <v>558200</v>
      </c>
      <c r="F21" s="56">
        <v>915000</v>
      </c>
      <c r="G21" s="13">
        <f t="shared" si="1"/>
        <v>356800</v>
      </c>
      <c r="H21" s="12"/>
      <c r="I21" s="15"/>
      <c r="J21" s="13"/>
    </row>
    <row r="22" spans="1:10">
      <c r="A22" s="62" t="s">
        <v>21</v>
      </c>
      <c r="B22" s="64"/>
      <c r="C22" s="56"/>
      <c r="D22" s="57">
        <f t="shared" si="0"/>
        <v>0</v>
      </c>
      <c r="E22" s="157">
        <v>0</v>
      </c>
      <c r="F22" s="56"/>
      <c r="G22" s="13">
        <f t="shared" si="1"/>
        <v>0</v>
      </c>
      <c r="H22" s="18"/>
      <c r="I22" s="63"/>
      <c r="J22" s="63"/>
    </row>
    <row r="23" spans="1:10" ht="22.5">
      <c r="A23" s="89" t="s">
        <v>22</v>
      </c>
      <c r="B23" s="58">
        <v>6435000</v>
      </c>
      <c r="C23" s="56">
        <v>26840000</v>
      </c>
      <c r="D23" s="57">
        <f t="shared" si="0"/>
        <v>20405000</v>
      </c>
      <c r="E23" s="58">
        <v>7636125</v>
      </c>
      <c r="F23" s="56">
        <v>26840000</v>
      </c>
      <c r="G23" s="13">
        <f t="shared" si="1"/>
        <v>19203875</v>
      </c>
      <c r="H23" s="12"/>
      <c r="I23" s="15"/>
      <c r="J23" s="13"/>
    </row>
    <row r="24" spans="1:10">
      <c r="A24" s="62" t="s">
        <v>23</v>
      </c>
      <c r="B24" s="268">
        <v>8885190</v>
      </c>
      <c r="C24" s="56">
        <v>30500000</v>
      </c>
      <c r="D24" s="57">
        <f t="shared" si="0"/>
        <v>21614810</v>
      </c>
      <c r="E24" s="65">
        <v>15872940</v>
      </c>
      <c r="F24" s="56">
        <v>30500000</v>
      </c>
      <c r="G24" s="13">
        <f t="shared" si="1"/>
        <v>14627060</v>
      </c>
      <c r="H24" s="209"/>
      <c r="I24" s="63"/>
      <c r="J24" s="63"/>
    </row>
    <row r="25" spans="1:10">
      <c r="A25" s="55" t="s">
        <v>24</v>
      </c>
      <c r="B25" s="58">
        <v>3658074</v>
      </c>
      <c r="C25" s="56">
        <v>12200000</v>
      </c>
      <c r="D25" s="57">
        <f t="shared" si="0"/>
        <v>8541926</v>
      </c>
      <c r="E25" s="159">
        <v>8039999</v>
      </c>
      <c r="F25" s="56">
        <v>12200000</v>
      </c>
      <c r="G25" s="13">
        <f t="shared" si="1"/>
        <v>4160001</v>
      </c>
      <c r="H25" s="209"/>
      <c r="I25" s="15"/>
      <c r="J25" s="13"/>
    </row>
    <row r="26" spans="1:10">
      <c r="A26" s="66" t="s">
        <v>25</v>
      </c>
      <c r="B26" s="58">
        <v>0</v>
      </c>
      <c r="C26" s="56">
        <v>244000</v>
      </c>
      <c r="D26" s="57">
        <f t="shared" si="0"/>
        <v>244000</v>
      </c>
      <c r="E26" s="58">
        <v>0</v>
      </c>
      <c r="F26" s="56">
        <v>244000</v>
      </c>
      <c r="G26" s="13">
        <f t="shared" si="1"/>
        <v>244000</v>
      </c>
      <c r="H26" s="52"/>
      <c r="I26" s="52"/>
      <c r="J26" s="52"/>
    </row>
    <row r="27" spans="1:10" ht="22.5">
      <c r="A27" s="214" t="s">
        <v>188</v>
      </c>
      <c r="B27" s="58">
        <v>0</v>
      </c>
      <c r="C27" s="56">
        <v>17635127.449999999</v>
      </c>
      <c r="D27" s="57">
        <f t="shared" si="0"/>
        <v>17635127.449999999</v>
      </c>
      <c r="E27" s="58">
        <v>18244000</v>
      </c>
      <c r="F27" s="56">
        <v>17635127.449999999</v>
      </c>
      <c r="G27" s="13">
        <f t="shared" si="1"/>
        <v>-608872.55000000075</v>
      </c>
      <c r="H27" s="52"/>
      <c r="I27" s="52"/>
      <c r="J27" s="52"/>
    </row>
    <row r="28" spans="1:10">
      <c r="A28" s="67" t="s">
        <v>26</v>
      </c>
      <c r="B28" s="61">
        <v>0</v>
      </c>
      <c r="C28" s="56"/>
      <c r="D28" s="57">
        <f t="shared" si="0"/>
        <v>0</v>
      </c>
      <c r="E28" s="157">
        <v>0</v>
      </c>
      <c r="F28" s="56"/>
      <c r="G28" s="13">
        <f t="shared" si="1"/>
        <v>0</v>
      </c>
      <c r="H28" s="52"/>
      <c r="I28" s="52"/>
      <c r="J28" s="52"/>
    </row>
    <row r="29" spans="1:10">
      <c r="A29" s="55" t="s">
        <v>27</v>
      </c>
      <c r="B29" s="58">
        <v>0</v>
      </c>
      <c r="C29" s="56"/>
      <c r="D29" s="57">
        <f t="shared" si="0"/>
        <v>0</v>
      </c>
      <c r="E29" s="156">
        <v>0</v>
      </c>
      <c r="F29" s="56"/>
      <c r="G29" s="13">
        <f t="shared" si="1"/>
        <v>0</v>
      </c>
      <c r="H29" s="14"/>
      <c r="I29" s="15"/>
      <c r="J29" s="13"/>
    </row>
    <row r="30" spans="1:10">
      <c r="A30" s="55" t="s">
        <v>147</v>
      </c>
      <c r="B30" s="61">
        <v>0</v>
      </c>
      <c r="C30" s="56"/>
      <c r="D30" s="57">
        <f t="shared" si="0"/>
        <v>0</v>
      </c>
      <c r="E30" s="156">
        <v>0</v>
      </c>
      <c r="F30" s="56"/>
      <c r="G30" s="13">
        <f t="shared" si="1"/>
        <v>0</v>
      </c>
      <c r="H30" s="14"/>
      <c r="I30" s="15"/>
      <c r="J30" s="13"/>
    </row>
    <row r="31" spans="1:10">
      <c r="A31" s="55" t="s">
        <v>148</v>
      </c>
      <c r="B31" s="61">
        <v>0</v>
      </c>
      <c r="C31" s="56">
        <v>1220000</v>
      </c>
      <c r="D31" s="57">
        <f t="shared" si="0"/>
        <v>1220000</v>
      </c>
      <c r="E31" s="156">
        <v>150000</v>
      </c>
      <c r="F31" s="56">
        <v>1220000</v>
      </c>
      <c r="G31" s="13">
        <f t="shared" si="1"/>
        <v>1070000</v>
      </c>
      <c r="H31" s="14"/>
      <c r="I31" s="15"/>
      <c r="J31" s="13"/>
    </row>
    <row r="32" spans="1:10">
      <c r="A32" s="55" t="s">
        <v>149</v>
      </c>
      <c r="B32" s="58">
        <v>0</v>
      </c>
      <c r="C32" s="56"/>
      <c r="D32" s="57"/>
      <c r="E32" s="156">
        <v>0</v>
      </c>
      <c r="F32" s="56"/>
      <c r="G32" s="13">
        <f t="shared" si="1"/>
        <v>0</v>
      </c>
      <c r="H32" s="14"/>
      <c r="I32" s="15"/>
      <c r="J32" s="13"/>
    </row>
    <row r="33" spans="1:10">
      <c r="A33" s="68" t="s">
        <v>28</v>
      </c>
      <c r="B33" s="69">
        <f t="shared" ref="B33:G33" si="2">SUM(B14:B32)</f>
        <v>24286898.420000002</v>
      </c>
      <c r="C33" s="69">
        <f t="shared" si="2"/>
        <v>95959127.450000003</v>
      </c>
      <c r="D33" s="57">
        <f t="shared" si="2"/>
        <v>71672229.030000001</v>
      </c>
      <c r="E33" s="160">
        <f t="shared" si="2"/>
        <v>57287009.420000002</v>
      </c>
      <c r="F33" s="69">
        <f t="shared" si="2"/>
        <v>95959127.450000003</v>
      </c>
      <c r="G33" s="17">
        <f t="shared" si="2"/>
        <v>38672118.030000001</v>
      </c>
      <c r="H33" s="16"/>
      <c r="I33" s="70"/>
      <c r="J33" s="17"/>
    </row>
    <row r="34" spans="1:10">
      <c r="A34" s="216"/>
      <c r="B34" s="216"/>
      <c r="C34" s="216"/>
      <c r="D34" s="215"/>
      <c r="E34" s="217"/>
      <c r="F34" s="216"/>
      <c r="G34" s="218"/>
      <c r="H34" s="218"/>
      <c r="I34" s="218"/>
      <c r="J34" s="218"/>
    </row>
    <row r="35" spans="1:10" ht="22.5">
      <c r="A35" s="73" t="s">
        <v>29</v>
      </c>
      <c r="B35" s="74"/>
      <c r="C35" s="74"/>
      <c r="D35" s="57"/>
      <c r="E35" s="161"/>
      <c r="F35" s="74"/>
      <c r="G35" s="13"/>
      <c r="H35" s="75"/>
      <c r="I35" s="75"/>
      <c r="J35" s="13"/>
    </row>
    <row r="36" spans="1:10">
      <c r="A36" s="211" t="s">
        <v>30</v>
      </c>
      <c r="B36" s="61">
        <v>0</v>
      </c>
      <c r="C36" s="56">
        <v>7015000</v>
      </c>
      <c r="D36" s="57">
        <f>C36-B36</f>
        <v>7015000</v>
      </c>
      <c r="E36" s="162">
        <v>0</v>
      </c>
      <c r="F36" s="56">
        <v>7015000</v>
      </c>
      <c r="G36" s="13">
        <f>F36-E36</f>
        <v>7015000</v>
      </c>
      <c r="H36" s="76"/>
      <c r="I36" s="77"/>
      <c r="J36" s="13"/>
    </row>
    <row r="37" spans="1:10">
      <c r="A37" s="73" t="s">
        <v>31</v>
      </c>
      <c r="B37" s="58">
        <v>0</v>
      </c>
      <c r="C37" s="56">
        <v>610000</v>
      </c>
      <c r="D37" s="57">
        <f>C37-B37</f>
        <v>610000</v>
      </c>
      <c r="E37" s="58">
        <v>0</v>
      </c>
      <c r="F37" s="56">
        <v>610000</v>
      </c>
      <c r="G37" s="18">
        <f>F37-E37</f>
        <v>610000</v>
      </c>
      <c r="H37" s="75"/>
      <c r="I37" s="75"/>
      <c r="J37" s="13"/>
    </row>
    <row r="38" spans="1:10" ht="22.5">
      <c r="A38" s="89" t="s">
        <v>32</v>
      </c>
      <c r="B38" s="78">
        <v>0</v>
      </c>
      <c r="C38" s="56">
        <v>10675000</v>
      </c>
      <c r="D38" s="57">
        <f>C38-B38</f>
        <v>10675000</v>
      </c>
      <c r="E38" s="163">
        <v>0</v>
      </c>
      <c r="F38" s="56">
        <v>10675000</v>
      </c>
      <c r="G38" s="13">
        <f>F38-E38</f>
        <v>10675000</v>
      </c>
      <c r="H38" s="79"/>
      <c r="I38" s="77"/>
      <c r="J38" s="13"/>
    </row>
    <row r="39" spans="1:10">
      <c r="A39" s="89" t="s">
        <v>189</v>
      </c>
      <c r="B39" s="165">
        <v>574000</v>
      </c>
      <c r="C39" s="56">
        <v>7110364.3499999996</v>
      </c>
      <c r="D39" s="57">
        <f t="shared" ref="D39:D82" si="3">C39-B39</f>
        <v>6536364.3499999996</v>
      </c>
      <c r="E39" s="163">
        <v>574000</v>
      </c>
      <c r="F39" s="56">
        <v>7110364.3499999996</v>
      </c>
      <c r="G39" s="13">
        <f t="shared" ref="G39:G82" si="4">F39-E39</f>
        <v>6536364.3499999996</v>
      </c>
      <c r="H39" s="79"/>
      <c r="I39" s="77"/>
      <c r="J39" s="13"/>
    </row>
    <row r="40" spans="1:10" ht="22.5">
      <c r="A40" s="89" t="s">
        <v>33</v>
      </c>
      <c r="B40" s="61">
        <v>0</v>
      </c>
      <c r="C40" s="56">
        <v>10675000</v>
      </c>
      <c r="D40" s="57">
        <f t="shared" si="3"/>
        <v>10675000</v>
      </c>
      <c r="E40" s="163">
        <v>0</v>
      </c>
      <c r="F40" s="56">
        <v>10675000</v>
      </c>
      <c r="G40" s="13">
        <f t="shared" si="4"/>
        <v>10675000</v>
      </c>
      <c r="H40" s="79"/>
      <c r="I40" s="77"/>
      <c r="J40" s="13"/>
    </row>
    <row r="41" spans="1:10">
      <c r="A41" s="73" t="s">
        <v>34</v>
      </c>
      <c r="B41" s="61">
        <v>0</v>
      </c>
      <c r="C41" s="56">
        <v>1525000</v>
      </c>
      <c r="D41" s="57">
        <f t="shared" si="3"/>
        <v>1525000</v>
      </c>
      <c r="E41" s="63">
        <v>0</v>
      </c>
      <c r="F41" s="56">
        <v>1525000</v>
      </c>
      <c r="G41" s="13">
        <f t="shared" si="4"/>
        <v>1525000</v>
      </c>
      <c r="H41" s="75"/>
      <c r="I41" s="75"/>
      <c r="J41" s="13"/>
    </row>
    <row r="42" spans="1:10">
      <c r="A42" s="73" t="s">
        <v>35</v>
      </c>
      <c r="B42" s="61">
        <v>0</v>
      </c>
      <c r="C42" s="56">
        <v>1525000</v>
      </c>
      <c r="D42" s="57">
        <f t="shared" si="3"/>
        <v>1525000</v>
      </c>
      <c r="E42" s="63">
        <v>0</v>
      </c>
      <c r="F42" s="56">
        <v>1525000</v>
      </c>
      <c r="G42" s="13">
        <f t="shared" si="4"/>
        <v>1525000</v>
      </c>
      <c r="H42" s="75"/>
      <c r="I42" s="75"/>
      <c r="J42" s="13"/>
    </row>
    <row r="43" spans="1:10" ht="22.5">
      <c r="A43" s="73" t="s">
        <v>150</v>
      </c>
      <c r="B43" s="61">
        <v>0</v>
      </c>
      <c r="C43" s="56">
        <v>1525000</v>
      </c>
      <c r="D43" s="57">
        <f t="shared" si="3"/>
        <v>1525000</v>
      </c>
      <c r="E43" s="63">
        <v>0</v>
      </c>
      <c r="F43" s="56">
        <v>1525000</v>
      </c>
      <c r="G43" s="13">
        <f t="shared" si="4"/>
        <v>1525000</v>
      </c>
      <c r="H43" s="75"/>
      <c r="I43" s="75"/>
      <c r="J43" s="13"/>
    </row>
    <row r="44" spans="1:10" ht="22.5">
      <c r="A44" s="73" t="s">
        <v>36</v>
      </c>
      <c r="B44" s="61">
        <v>0</v>
      </c>
      <c r="C44" s="56"/>
      <c r="D44" s="57">
        <f t="shared" si="3"/>
        <v>0</v>
      </c>
      <c r="E44" s="79">
        <v>0</v>
      </c>
      <c r="F44" s="56"/>
      <c r="G44" s="13">
        <f t="shared" si="4"/>
        <v>0</v>
      </c>
      <c r="H44" s="161"/>
      <c r="I44" s="75"/>
      <c r="J44" s="13"/>
    </row>
    <row r="45" spans="1:10">
      <c r="A45" s="89" t="s">
        <v>37</v>
      </c>
      <c r="B45" s="65">
        <v>1805679</v>
      </c>
      <c r="C45" s="56">
        <v>4575000</v>
      </c>
      <c r="D45" s="57">
        <f t="shared" si="3"/>
        <v>2769321</v>
      </c>
      <c r="E45" s="79">
        <v>3368799</v>
      </c>
      <c r="F45" s="56">
        <v>4575000</v>
      </c>
      <c r="G45" s="13">
        <f t="shared" si="4"/>
        <v>1206201</v>
      </c>
      <c r="H45" s="79"/>
      <c r="I45" s="77"/>
      <c r="J45" s="13"/>
    </row>
    <row r="46" spans="1:10" ht="22.5">
      <c r="A46" s="89" t="s">
        <v>208</v>
      </c>
      <c r="B46" s="65">
        <v>56227457.280000001</v>
      </c>
      <c r="C46" s="56">
        <v>36149536.350000001</v>
      </c>
      <c r="D46" s="57">
        <f t="shared" si="3"/>
        <v>-20077920.93</v>
      </c>
      <c r="E46" s="79">
        <v>56227457.280000001</v>
      </c>
      <c r="F46" s="56">
        <v>36149536.350000001</v>
      </c>
      <c r="G46" s="13">
        <f t="shared" si="4"/>
        <v>-20077920.93</v>
      </c>
      <c r="H46" s="79"/>
      <c r="I46" s="77"/>
      <c r="J46" s="13"/>
    </row>
    <row r="47" spans="1:10">
      <c r="A47" s="73" t="s">
        <v>151</v>
      </c>
      <c r="B47" s="61">
        <v>0</v>
      </c>
      <c r="C47" s="56">
        <v>1525000</v>
      </c>
      <c r="D47" s="57">
        <f t="shared" si="3"/>
        <v>1525000</v>
      </c>
      <c r="E47" s="77">
        <v>0</v>
      </c>
      <c r="F47" s="56">
        <v>1525000</v>
      </c>
      <c r="G47" s="13">
        <f t="shared" si="4"/>
        <v>1525000</v>
      </c>
      <c r="H47" s="77"/>
      <c r="I47" s="75"/>
      <c r="J47" s="13"/>
    </row>
    <row r="48" spans="1:10">
      <c r="A48" s="73" t="s">
        <v>38</v>
      </c>
      <c r="B48" s="61">
        <v>0</v>
      </c>
      <c r="C48" s="56"/>
      <c r="D48" s="57">
        <f t="shared" si="3"/>
        <v>0</v>
      </c>
      <c r="E48" s="63">
        <v>0</v>
      </c>
      <c r="F48" s="56"/>
      <c r="G48" s="13">
        <f t="shared" si="4"/>
        <v>0</v>
      </c>
      <c r="H48" s="75"/>
      <c r="I48" s="75"/>
      <c r="J48" s="13"/>
    </row>
    <row r="49" spans="1:10">
      <c r="A49" s="73" t="s">
        <v>39</v>
      </c>
      <c r="B49" s="61">
        <v>0</v>
      </c>
      <c r="C49" s="56"/>
      <c r="D49" s="57">
        <f t="shared" si="3"/>
        <v>0</v>
      </c>
      <c r="E49" s="63">
        <v>0</v>
      </c>
      <c r="F49" s="56"/>
      <c r="G49" s="13">
        <f t="shared" si="4"/>
        <v>0</v>
      </c>
      <c r="H49" s="75"/>
      <c r="I49" s="75"/>
      <c r="J49" s="13"/>
    </row>
    <row r="50" spans="1:10" ht="22.5">
      <c r="A50" s="73" t="s">
        <v>40</v>
      </c>
      <c r="B50" s="58">
        <v>0</v>
      </c>
      <c r="C50" s="56"/>
      <c r="D50" s="57">
        <f t="shared" si="3"/>
        <v>0</v>
      </c>
      <c r="E50" s="63">
        <v>0</v>
      </c>
      <c r="F50" s="56"/>
      <c r="G50" s="13">
        <f t="shared" si="4"/>
        <v>0</v>
      </c>
      <c r="H50" s="75"/>
      <c r="I50" s="75"/>
      <c r="J50" s="13"/>
    </row>
    <row r="51" spans="1:10">
      <c r="A51" s="89" t="s">
        <v>41</v>
      </c>
      <c r="B51" s="65">
        <v>0</v>
      </c>
      <c r="C51" s="56">
        <v>3050000</v>
      </c>
      <c r="D51" s="57">
        <f t="shared" si="3"/>
        <v>3050000</v>
      </c>
      <c r="E51" s="79">
        <v>0</v>
      </c>
      <c r="F51" s="56">
        <v>3050000</v>
      </c>
      <c r="G51" s="13">
        <f t="shared" si="4"/>
        <v>3050000</v>
      </c>
      <c r="H51" s="79"/>
      <c r="I51" s="77"/>
      <c r="J51" s="13"/>
    </row>
    <row r="52" spans="1:10">
      <c r="A52" s="73" t="s">
        <v>42</v>
      </c>
      <c r="B52" s="80">
        <v>246322.5</v>
      </c>
      <c r="C52" s="56">
        <v>1525000</v>
      </c>
      <c r="D52" s="57">
        <f t="shared" si="3"/>
        <v>1278677.5</v>
      </c>
      <c r="E52" s="157">
        <v>246332.5</v>
      </c>
      <c r="F52" s="56">
        <v>1525000</v>
      </c>
      <c r="G52" s="13">
        <f t="shared" si="4"/>
        <v>1278667.5</v>
      </c>
      <c r="H52" s="75"/>
      <c r="I52" s="75"/>
      <c r="J52" s="13"/>
    </row>
    <row r="53" spans="1:10">
      <c r="A53" s="73" t="s">
        <v>152</v>
      </c>
      <c r="B53" s="61">
        <v>0</v>
      </c>
      <c r="C53" s="56">
        <v>1525000</v>
      </c>
      <c r="D53" s="57">
        <f t="shared" si="3"/>
        <v>1525000</v>
      </c>
      <c r="E53" s="63">
        <v>0</v>
      </c>
      <c r="F53" s="56">
        <v>1525000</v>
      </c>
      <c r="G53" s="13">
        <f t="shared" si="4"/>
        <v>1525000</v>
      </c>
      <c r="H53" s="75"/>
      <c r="I53" s="75"/>
      <c r="J53" s="13"/>
    </row>
    <row r="54" spans="1:10" ht="22.5">
      <c r="A54" s="73" t="s">
        <v>43</v>
      </c>
      <c r="B54" s="61">
        <v>0</v>
      </c>
      <c r="C54" s="56">
        <v>0</v>
      </c>
      <c r="D54" s="57">
        <f t="shared" si="3"/>
        <v>0</v>
      </c>
      <c r="E54" s="63">
        <v>0</v>
      </c>
      <c r="F54" s="56">
        <v>0</v>
      </c>
      <c r="G54" s="13">
        <f t="shared" si="4"/>
        <v>0</v>
      </c>
      <c r="H54" s="75"/>
      <c r="I54" s="75"/>
      <c r="J54" s="13"/>
    </row>
    <row r="55" spans="1:10">
      <c r="A55" s="89" t="s">
        <v>153</v>
      </c>
      <c r="B55" s="65">
        <v>3583860</v>
      </c>
      <c r="C55" s="56">
        <v>4575000</v>
      </c>
      <c r="D55" s="57">
        <f t="shared" si="3"/>
        <v>991140</v>
      </c>
      <c r="E55" s="79">
        <v>4811951.92</v>
      </c>
      <c r="F55" s="56">
        <v>4575000</v>
      </c>
      <c r="G55" s="13">
        <f t="shared" si="4"/>
        <v>-236951.91999999993</v>
      </c>
      <c r="H55" s="79"/>
      <c r="I55" s="77"/>
      <c r="J55" s="13"/>
    </row>
    <row r="56" spans="1:10" ht="22.5">
      <c r="A56" s="89" t="s">
        <v>209</v>
      </c>
      <c r="B56" s="65">
        <v>9761281.5</v>
      </c>
      <c r="C56" s="56">
        <v>62104432.450000003</v>
      </c>
      <c r="D56" s="57">
        <f t="shared" si="3"/>
        <v>52343150.950000003</v>
      </c>
      <c r="E56" s="79">
        <v>9761281.5</v>
      </c>
      <c r="F56" s="56">
        <v>62104432.450000003</v>
      </c>
      <c r="G56" s="13">
        <f t="shared" si="4"/>
        <v>52343150.950000003</v>
      </c>
      <c r="H56" s="79"/>
      <c r="I56" s="77"/>
      <c r="J56" s="13"/>
    </row>
    <row r="57" spans="1:10">
      <c r="A57" s="73" t="s">
        <v>44</v>
      </c>
      <c r="B57" s="61">
        <v>0</v>
      </c>
      <c r="C57" s="56">
        <v>1525000</v>
      </c>
      <c r="D57" s="57">
        <f t="shared" si="3"/>
        <v>1525000</v>
      </c>
      <c r="E57" s="63">
        <v>0</v>
      </c>
      <c r="F57" s="56">
        <v>1525000</v>
      </c>
      <c r="G57" s="13">
        <f t="shared" si="4"/>
        <v>1525000</v>
      </c>
      <c r="H57" s="75"/>
      <c r="I57" s="75"/>
      <c r="J57" s="13"/>
    </row>
    <row r="58" spans="1:10">
      <c r="A58" s="73" t="s">
        <v>45</v>
      </c>
      <c r="B58" s="61">
        <v>0</v>
      </c>
      <c r="C58" s="56">
        <v>0</v>
      </c>
      <c r="D58" s="57">
        <f t="shared" si="3"/>
        <v>0</v>
      </c>
      <c r="E58" s="63">
        <v>0</v>
      </c>
      <c r="F58" s="56">
        <v>0</v>
      </c>
      <c r="G58" s="13">
        <f t="shared" si="4"/>
        <v>0</v>
      </c>
      <c r="H58" s="75"/>
      <c r="I58" s="75"/>
      <c r="J58" s="13"/>
    </row>
    <row r="59" spans="1:10">
      <c r="A59" s="73" t="s">
        <v>46</v>
      </c>
      <c r="B59" s="61">
        <v>0</v>
      </c>
      <c r="C59" s="56">
        <v>0</v>
      </c>
      <c r="D59" s="57">
        <f t="shared" si="3"/>
        <v>0</v>
      </c>
      <c r="E59" s="63">
        <v>0</v>
      </c>
      <c r="F59" s="56">
        <v>0</v>
      </c>
      <c r="G59" s="13">
        <f t="shared" si="4"/>
        <v>0</v>
      </c>
      <c r="H59" s="75"/>
      <c r="I59" s="75"/>
      <c r="J59" s="13"/>
    </row>
    <row r="60" spans="1:10" ht="22.5">
      <c r="A60" s="73" t="s">
        <v>47</v>
      </c>
      <c r="B60" s="65">
        <v>0</v>
      </c>
      <c r="C60" s="56">
        <v>0</v>
      </c>
      <c r="D60" s="57">
        <f t="shared" si="3"/>
        <v>0</v>
      </c>
      <c r="E60" s="63">
        <v>0</v>
      </c>
      <c r="F60" s="56">
        <v>0</v>
      </c>
      <c r="G60" s="13">
        <f t="shared" si="4"/>
        <v>0</v>
      </c>
      <c r="H60" s="75"/>
      <c r="I60" s="75"/>
      <c r="J60" s="13"/>
    </row>
    <row r="61" spans="1:10">
      <c r="A61" s="89" t="s">
        <v>48</v>
      </c>
      <c r="B61" s="65">
        <v>0</v>
      </c>
      <c r="C61" s="56">
        <v>6100000</v>
      </c>
      <c r="D61" s="57">
        <f t="shared" si="3"/>
        <v>6100000</v>
      </c>
      <c r="E61" s="65">
        <v>0</v>
      </c>
      <c r="F61" s="56">
        <v>6100000</v>
      </c>
      <c r="G61" s="13">
        <f t="shared" si="4"/>
        <v>6100000</v>
      </c>
      <c r="H61" s="79"/>
      <c r="I61" s="77"/>
      <c r="J61" s="13"/>
    </row>
    <row r="62" spans="1:10" ht="22.5">
      <c r="A62" s="73" t="s">
        <v>49</v>
      </c>
      <c r="B62" s="80">
        <v>669992</v>
      </c>
      <c r="C62" s="56">
        <v>3050000</v>
      </c>
      <c r="D62" s="57">
        <f t="shared" si="3"/>
        <v>2380008</v>
      </c>
      <c r="E62" s="157">
        <v>669992</v>
      </c>
      <c r="F62" s="56">
        <v>3050000</v>
      </c>
      <c r="G62" s="13">
        <f t="shared" si="4"/>
        <v>2380008</v>
      </c>
      <c r="H62" s="75"/>
      <c r="I62" s="75"/>
      <c r="J62" s="13"/>
    </row>
    <row r="63" spans="1:10" ht="22.5">
      <c r="A63" s="73" t="s">
        <v>50</v>
      </c>
      <c r="B63" s="58">
        <v>0</v>
      </c>
      <c r="C63" s="56">
        <v>3050000</v>
      </c>
      <c r="D63" s="57">
        <f t="shared" si="3"/>
        <v>3050000</v>
      </c>
      <c r="E63" s="157">
        <v>0</v>
      </c>
      <c r="F63" s="56">
        <v>3050000</v>
      </c>
      <c r="G63" s="13">
        <f t="shared" si="4"/>
        <v>3050000</v>
      </c>
      <c r="H63" s="75"/>
      <c r="I63" s="75"/>
      <c r="J63" s="13"/>
    </row>
    <row r="64" spans="1:10" ht="22.5">
      <c r="A64" s="73" t="s">
        <v>51</v>
      </c>
      <c r="B64" s="58">
        <v>0</v>
      </c>
      <c r="C64" s="56"/>
      <c r="D64" s="57">
        <f t="shared" si="3"/>
        <v>0</v>
      </c>
      <c r="E64" s="157">
        <v>0</v>
      </c>
      <c r="F64" s="56"/>
      <c r="G64" s="13">
        <f t="shared" si="4"/>
        <v>0</v>
      </c>
      <c r="H64" s="75"/>
      <c r="I64" s="75"/>
      <c r="J64" s="13"/>
    </row>
    <row r="65" spans="1:10">
      <c r="A65" s="73" t="s">
        <v>182</v>
      </c>
      <c r="B65" s="58">
        <v>102038.08</v>
      </c>
      <c r="C65" s="56">
        <v>1525000</v>
      </c>
      <c r="D65" s="57">
        <f t="shared" si="3"/>
        <v>1422961.92</v>
      </c>
      <c r="E65" s="157">
        <v>1729538.08</v>
      </c>
      <c r="F65" s="56">
        <v>1525000</v>
      </c>
      <c r="G65" s="13">
        <f t="shared" si="4"/>
        <v>-204538.08000000007</v>
      </c>
      <c r="H65" s="75"/>
      <c r="I65" s="75"/>
      <c r="J65" s="13"/>
    </row>
    <row r="66" spans="1:10">
      <c r="A66" s="73" t="s">
        <v>53</v>
      </c>
      <c r="B66" s="61">
        <v>0</v>
      </c>
      <c r="C66" s="56">
        <v>3050000</v>
      </c>
      <c r="D66" s="57">
        <f t="shared" si="3"/>
        <v>3050000</v>
      </c>
      <c r="E66" s="157">
        <v>0</v>
      </c>
      <c r="F66" s="56">
        <v>3050000</v>
      </c>
      <c r="G66" s="13">
        <f t="shared" si="4"/>
        <v>3050000</v>
      </c>
      <c r="H66" s="75"/>
      <c r="I66" s="75"/>
      <c r="J66" s="13"/>
    </row>
    <row r="67" spans="1:10">
      <c r="A67" s="73" t="s">
        <v>190</v>
      </c>
      <c r="B67" s="61">
        <v>0</v>
      </c>
      <c r="C67" s="56">
        <v>12200000</v>
      </c>
      <c r="D67" s="57">
        <f t="shared" si="3"/>
        <v>12200000</v>
      </c>
      <c r="E67" s="157">
        <v>0</v>
      </c>
      <c r="F67" s="56">
        <v>12200000</v>
      </c>
      <c r="G67" s="13">
        <f t="shared" si="4"/>
        <v>12200000</v>
      </c>
      <c r="H67" s="75"/>
      <c r="I67" s="75"/>
      <c r="J67" s="13"/>
    </row>
    <row r="68" spans="1:10">
      <c r="A68" s="73" t="s">
        <v>191</v>
      </c>
      <c r="B68" s="61">
        <v>0</v>
      </c>
      <c r="C68" s="56">
        <v>15250000</v>
      </c>
      <c r="D68" s="57">
        <f t="shared" si="3"/>
        <v>15250000</v>
      </c>
      <c r="E68" s="157">
        <v>0</v>
      </c>
      <c r="F68" s="56">
        <v>15250000</v>
      </c>
      <c r="G68" s="13">
        <f t="shared" si="4"/>
        <v>15250000</v>
      </c>
      <c r="H68" s="75"/>
      <c r="I68" s="75"/>
      <c r="J68" s="13"/>
    </row>
    <row r="69" spans="1:10">
      <c r="A69" s="73" t="s">
        <v>192</v>
      </c>
      <c r="B69" s="61">
        <v>0</v>
      </c>
      <c r="C69" s="56">
        <v>7625000</v>
      </c>
      <c r="D69" s="57">
        <f t="shared" si="3"/>
        <v>7625000</v>
      </c>
      <c r="E69" s="157">
        <v>0</v>
      </c>
      <c r="F69" s="56">
        <v>7625000</v>
      </c>
      <c r="G69" s="13">
        <f t="shared" si="4"/>
        <v>7625000</v>
      </c>
      <c r="H69" s="75"/>
      <c r="I69" s="75"/>
      <c r="J69" s="13"/>
    </row>
    <row r="70" spans="1:10" ht="22.5">
      <c r="A70" s="73" t="s">
        <v>54</v>
      </c>
      <c r="B70" s="65">
        <v>0</v>
      </c>
      <c r="C70" s="56"/>
      <c r="D70" s="57">
        <f t="shared" si="3"/>
        <v>0</v>
      </c>
      <c r="E70" s="157">
        <v>0</v>
      </c>
      <c r="F70" s="56"/>
      <c r="G70" s="13">
        <f t="shared" si="4"/>
        <v>0</v>
      </c>
      <c r="H70" s="75"/>
      <c r="I70" s="75"/>
      <c r="J70" s="13"/>
    </row>
    <row r="71" spans="1:10">
      <c r="A71" s="118" t="s">
        <v>154</v>
      </c>
      <c r="B71" s="65">
        <v>0</v>
      </c>
      <c r="C71" s="56"/>
      <c r="D71" s="57">
        <f t="shared" si="3"/>
        <v>0</v>
      </c>
      <c r="E71" s="157">
        <v>0</v>
      </c>
      <c r="F71" s="56"/>
      <c r="G71" s="13">
        <f t="shared" si="4"/>
        <v>0</v>
      </c>
      <c r="H71" s="75"/>
      <c r="I71" s="75"/>
      <c r="J71" s="13"/>
    </row>
    <row r="72" spans="1:10">
      <c r="A72" s="212" t="s">
        <v>155</v>
      </c>
      <c r="B72" s="64">
        <v>9869784.75</v>
      </c>
      <c r="C72" s="56">
        <v>54577410.649999999</v>
      </c>
      <c r="D72" s="57">
        <f t="shared" si="3"/>
        <v>44707625.899999999</v>
      </c>
      <c r="E72" s="157">
        <v>9941754.75</v>
      </c>
      <c r="F72" s="56">
        <v>54577410.649999999</v>
      </c>
      <c r="G72" s="13">
        <f t="shared" si="4"/>
        <v>44635655.899999999</v>
      </c>
      <c r="H72" s="75"/>
      <c r="I72" s="75"/>
      <c r="J72" s="13"/>
    </row>
    <row r="73" spans="1:10">
      <c r="A73" s="212" t="s">
        <v>156</v>
      </c>
      <c r="B73" s="65">
        <v>16864887</v>
      </c>
      <c r="C73" s="56">
        <v>14954714.25</v>
      </c>
      <c r="D73" s="57">
        <f t="shared" si="3"/>
        <v>-1910172.75</v>
      </c>
      <c r="E73" s="163">
        <v>21745121.75</v>
      </c>
      <c r="F73" s="56">
        <v>14954714.25</v>
      </c>
      <c r="G73" s="13">
        <f t="shared" si="4"/>
        <v>-6790407.5</v>
      </c>
      <c r="H73" s="163"/>
      <c r="I73" s="77"/>
      <c r="J73" s="13"/>
    </row>
    <row r="74" spans="1:10">
      <c r="A74" s="212" t="s">
        <v>193</v>
      </c>
      <c r="B74" s="65">
        <v>0</v>
      </c>
      <c r="C74" s="56">
        <v>138874561.15000001</v>
      </c>
      <c r="D74" s="57">
        <f t="shared" si="3"/>
        <v>138874561.15000001</v>
      </c>
      <c r="E74" s="163">
        <v>0</v>
      </c>
      <c r="F74" s="56">
        <v>138874561.15000001</v>
      </c>
      <c r="G74" s="13">
        <f t="shared" si="4"/>
        <v>138874561.15000001</v>
      </c>
      <c r="H74" s="163"/>
      <c r="I74" s="77"/>
      <c r="J74" s="13"/>
    </row>
    <row r="75" spans="1:10" ht="22.5">
      <c r="A75" s="89" t="s">
        <v>195</v>
      </c>
      <c r="B75" s="61">
        <v>0</v>
      </c>
      <c r="C75" s="56">
        <v>3050000</v>
      </c>
      <c r="D75" s="57">
        <f t="shared" si="3"/>
        <v>3050000</v>
      </c>
      <c r="E75" s="163">
        <v>0</v>
      </c>
      <c r="F75" s="56">
        <v>3050000</v>
      </c>
      <c r="G75" s="13">
        <f t="shared" si="4"/>
        <v>3050000</v>
      </c>
      <c r="H75" s="163"/>
      <c r="I75" s="161"/>
      <c r="J75" s="13"/>
    </row>
    <row r="76" spans="1:10">
      <c r="A76" s="213" t="s">
        <v>55</v>
      </c>
      <c r="B76" s="65">
        <v>0</v>
      </c>
      <c r="C76" s="56">
        <v>3050000</v>
      </c>
      <c r="D76" s="57">
        <f t="shared" si="3"/>
        <v>3050000</v>
      </c>
      <c r="E76" s="163">
        <v>0</v>
      </c>
      <c r="F76" s="56">
        <v>3050000</v>
      </c>
      <c r="G76" s="13">
        <f t="shared" si="4"/>
        <v>3050000</v>
      </c>
      <c r="H76" s="163"/>
      <c r="I76" s="161"/>
      <c r="J76" s="13"/>
    </row>
    <row r="77" spans="1:10">
      <c r="A77" s="211" t="s">
        <v>56</v>
      </c>
      <c r="B77" s="165">
        <v>0</v>
      </c>
      <c r="C77" s="56">
        <v>53227065.850000001</v>
      </c>
      <c r="D77" s="57">
        <f t="shared" si="3"/>
        <v>53227065.850000001</v>
      </c>
      <c r="E77" s="165">
        <v>4096500</v>
      </c>
      <c r="F77" s="56">
        <v>53227065.850000001</v>
      </c>
      <c r="G77" s="13">
        <f t="shared" si="4"/>
        <v>49130565.850000001</v>
      </c>
      <c r="H77" s="175"/>
      <c r="I77" s="77"/>
      <c r="J77" s="13"/>
    </row>
    <row r="78" spans="1:10">
      <c r="A78" s="73" t="s">
        <v>57</v>
      </c>
      <c r="B78" s="58">
        <v>0</v>
      </c>
      <c r="C78" s="56"/>
      <c r="D78" s="57">
        <f t="shared" si="3"/>
        <v>0</v>
      </c>
      <c r="E78" s="63">
        <v>0</v>
      </c>
      <c r="F78" s="56"/>
      <c r="G78" s="13">
        <f t="shared" si="4"/>
        <v>0</v>
      </c>
      <c r="H78" s="161"/>
      <c r="I78" s="75"/>
      <c r="J78" s="13"/>
    </row>
    <row r="79" spans="1:10">
      <c r="A79" s="89" t="s">
        <v>58</v>
      </c>
      <c r="B79" s="65">
        <v>106412977.55</v>
      </c>
      <c r="C79" s="56">
        <v>5133811.8499999996</v>
      </c>
      <c r="D79" s="57">
        <f t="shared" si="3"/>
        <v>-101279165.7</v>
      </c>
      <c r="E79" s="65">
        <v>154249170.11000001</v>
      </c>
      <c r="F79" s="56">
        <v>5133811.8499999996</v>
      </c>
      <c r="G79" s="13">
        <f t="shared" si="4"/>
        <v>-149115358.26000002</v>
      </c>
      <c r="H79" s="162"/>
      <c r="I79" s="77"/>
      <c r="J79" s="13"/>
    </row>
    <row r="80" spans="1:10">
      <c r="A80" s="73" t="s">
        <v>59</v>
      </c>
      <c r="B80" s="58">
        <v>19478228.890000001</v>
      </c>
      <c r="C80" s="56">
        <v>12200000</v>
      </c>
      <c r="D80" s="57">
        <f t="shared" si="3"/>
        <v>-7278228.8900000006</v>
      </c>
      <c r="E80" s="157">
        <v>84128291.709999993</v>
      </c>
      <c r="F80" s="56">
        <v>12200000</v>
      </c>
      <c r="G80" s="13">
        <f t="shared" si="4"/>
        <v>-71928291.709999993</v>
      </c>
      <c r="H80" s="77"/>
      <c r="I80" s="75"/>
      <c r="J80" s="13"/>
    </row>
    <row r="81" spans="1:10">
      <c r="A81" s="73" t="s">
        <v>60</v>
      </c>
      <c r="B81" s="61">
        <v>0</v>
      </c>
      <c r="C81" s="56"/>
      <c r="D81" s="57">
        <f t="shared" si="3"/>
        <v>0</v>
      </c>
      <c r="E81" s="157">
        <v>0</v>
      </c>
      <c r="F81" s="56"/>
      <c r="G81" s="13">
        <f t="shared" si="4"/>
        <v>0</v>
      </c>
      <c r="H81" s="75"/>
      <c r="I81" s="75"/>
      <c r="J81" s="13"/>
    </row>
    <row r="82" spans="1:10">
      <c r="A82" s="73" t="s">
        <v>149</v>
      </c>
      <c r="B82" s="65">
        <v>0</v>
      </c>
      <c r="C82" s="56"/>
      <c r="D82" s="57">
        <f t="shared" si="3"/>
        <v>0</v>
      </c>
      <c r="E82" s="157">
        <v>0</v>
      </c>
      <c r="F82" s="56"/>
      <c r="G82" s="13">
        <f t="shared" si="4"/>
        <v>0</v>
      </c>
      <c r="H82" s="77"/>
      <c r="I82" s="75"/>
      <c r="J82" s="13"/>
    </row>
    <row r="83" spans="1:10">
      <c r="A83" s="68" t="s">
        <v>28</v>
      </c>
      <c r="B83" s="81">
        <f t="shared" ref="B83:G83" si="5">SUM(B36:B82)</f>
        <v>225596508.55000001</v>
      </c>
      <c r="C83" s="81">
        <f t="shared" si="5"/>
        <v>494131896.9000001</v>
      </c>
      <c r="D83" s="98">
        <f t="shared" si="5"/>
        <v>268535388.35000008</v>
      </c>
      <c r="E83" s="164">
        <f t="shared" si="5"/>
        <v>351550190.60000002</v>
      </c>
      <c r="F83" s="81">
        <f t="shared" si="5"/>
        <v>494131896.9000001</v>
      </c>
      <c r="G83" s="17">
        <f t="shared" si="5"/>
        <v>142581706.30000001</v>
      </c>
      <c r="H83" s="82"/>
      <c r="I83" s="82"/>
      <c r="J83" s="17"/>
    </row>
    <row r="84" spans="1:10">
      <c r="A84" s="219"/>
      <c r="B84" s="220"/>
      <c r="C84" s="223"/>
      <c r="D84" s="221"/>
      <c r="E84" s="222"/>
      <c r="F84" s="223"/>
      <c r="G84" s="222"/>
      <c r="H84" s="222"/>
      <c r="I84" s="222"/>
      <c r="J84" s="222"/>
    </row>
    <row r="85" spans="1:10">
      <c r="A85" s="85" t="s">
        <v>61</v>
      </c>
      <c r="B85" s="86"/>
      <c r="C85" s="87"/>
      <c r="D85" s="57"/>
      <c r="E85" s="88"/>
      <c r="F85" s="87"/>
      <c r="G85" s="88"/>
      <c r="H85" s="88"/>
      <c r="I85" s="88"/>
      <c r="J85" s="88"/>
    </row>
    <row r="86" spans="1:10" ht="22.5">
      <c r="A86" s="89" t="s">
        <v>62</v>
      </c>
      <c r="B86" s="65">
        <v>34285.72</v>
      </c>
      <c r="C86" s="56">
        <v>549000</v>
      </c>
      <c r="D86" s="57">
        <f>C86-B86</f>
        <v>514714.28</v>
      </c>
      <c r="E86" s="18">
        <v>360000</v>
      </c>
      <c r="F86" s="56">
        <v>549000</v>
      </c>
      <c r="G86" s="19">
        <f>F86-E86</f>
        <v>189000</v>
      </c>
      <c r="H86" s="22"/>
      <c r="I86" s="18"/>
      <c r="J86" s="20"/>
    </row>
    <row r="87" spans="1:10" ht="22.5">
      <c r="A87" s="89" t="s">
        <v>157</v>
      </c>
      <c r="B87" s="18">
        <v>0</v>
      </c>
      <c r="C87" s="56">
        <v>1525000</v>
      </c>
      <c r="D87" s="57">
        <f>C87-B87</f>
        <v>1525000</v>
      </c>
      <c r="E87" s="18">
        <v>0</v>
      </c>
      <c r="F87" s="56">
        <v>1525000</v>
      </c>
      <c r="G87" s="20">
        <f>F87-E87</f>
        <v>1525000</v>
      </c>
      <c r="H87" s="18"/>
      <c r="I87" s="18"/>
      <c r="J87" s="20"/>
    </row>
    <row r="88" spans="1:10">
      <c r="A88" s="59" t="s">
        <v>158</v>
      </c>
      <c r="B88" s="86">
        <v>0</v>
      </c>
      <c r="C88" s="56">
        <v>610000</v>
      </c>
      <c r="D88" s="57">
        <f>C88-B88</f>
        <v>610000</v>
      </c>
      <c r="E88" s="90">
        <v>0</v>
      </c>
      <c r="F88" s="56">
        <v>610000</v>
      </c>
      <c r="G88" s="20">
        <f>F88-E88</f>
        <v>610000</v>
      </c>
      <c r="H88" s="90"/>
      <c r="I88" s="90"/>
      <c r="J88" s="90"/>
    </row>
    <row r="89" spans="1:10">
      <c r="A89" s="59" t="s">
        <v>52</v>
      </c>
      <c r="B89" s="80">
        <v>0</v>
      </c>
      <c r="C89" s="56">
        <v>610000</v>
      </c>
      <c r="D89" s="57">
        <f t="shared" ref="D89:D93" si="6">C89-B89</f>
        <v>610000</v>
      </c>
      <c r="E89" s="18">
        <v>0</v>
      </c>
      <c r="F89" s="56">
        <v>610000</v>
      </c>
      <c r="G89" s="20">
        <f t="shared" ref="G89:G94" si="7">F89-E89</f>
        <v>610000</v>
      </c>
      <c r="H89" s="18"/>
      <c r="I89" s="91"/>
      <c r="J89" s="20"/>
    </row>
    <row r="90" spans="1:10">
      <c r="A90" s="59" t="s">
        <v>63</v>
      </c>
      <c r="B90" s="58">
        <v>598400</v>
      </c>
      <c r="C90" s="56">
        <v>7534643.75</v>
      </c>
      <c r="D90" s="57">
        <f t="shared" si="6"/>
        <v>6936243.75</v>
      </c>
      <c r="E90" s="174">
        <v>598400</v>
      </c>
      <c r="F90" s="56">
        <v>7534643.75</v>
      </c>
      <c r="G90" s="20">
        <f t="shared" si="7"/>
        <v>6936243.75</v>
      </c>
      <c r="H90" s="18"/>
      <c r="I90" s="91"/>
      <c r="J90" s="20"/>
    </row>
    <row r="91" spans="1:10">
      <c r="A91" s="59" t="s">
        <v>64</v>
      </c>
      <c r="B91" s="80">
        <v>0</v>
      </c>
      <c r="C91" s="56">
        <v>1067500</v>
      </c>
      <c r="D91" s="57">
        <f t="shared" si="6"/>
        <v>1067500</v>
      </c>
      <c r="E91" s="18">
        <v>0</v>
      </c>
      <c r="F91" s="56">
        <v>1067500</v>
      </c>
      <c r="G91" s="20">
        <f t="shared" si="7"/>
        <v>1067500</v>
      </c>
      <c r="H91" s="18"/>
      <c r="I91" s="18"/>
      <c r="J91" s="20"/>
    </row>
    <row r="92" spans="1:10">
      <c r="A92" s="59" t="s">
        <v>159</v>
      </c>
      <c r="B92" s="58">
        <v>280000</v>
      </c>
      <c r="C92" s="56">
        <v>457500</v>
      </c>
      <c r="D92" s="57">
        <f t="shared" si="6"/>
        <v>177500</v>
      </c>
      <c r="E92" s="174">
        <v>520000</v>
      </c>
      <c r="F92" s="56">
        <v>457500</v>
      </c>
      <c r="G92" s="20">
        <f t="shared" si="7"/>
        <v>-62500</v>
      </c>
      <c r="H92" s="18"/>
      <c r="I92" s="63"/>
      <c r="J92" s="63"/>
    </row>
    <row r="93" spans="1:10" ht="43.5">
      <c r="A93" s="92" t="s">
        <v>65</v>
      </c>
      <c r="B93" s="80">
        <v>0</v>
      </c>
      <c r="C93" s="56">
        <v>7625000</v>
      </c>
      <c r="D93" s="57">
        <f t="shared" si="6"/>
        <v>7625000</v>
      </c>
      <c r="E93" s="21">
        <v>0</v>
      </c>
      <c r="F93" s="56">
        <v>7625000</v>
      </c>
      <c r="G93" s="20">
        <f t="shared" si="7"/>
        <v>7625000</v>
      </c>
      <c r="H93" s="18"/>
      <c r="I93" s="63"/>
      <c r="J93" s="63"/>
    </row>
    <row r="94" spans="1:10">
      <c r="A94" s="74" t="s">
        <v>149</v>
      </c>
      <c r="B94" s="65">
        <v>0</v>
      </c>
      <c r="C94" s="56"/>
      <c r="D94" s="57">
        <f>C94-B94</f>
        <v>0</v>
      </c>
      <c r="E94" s="21">
        <v>0</v>
      </c>
      <c r="F94" s="56"/>
      <c r="G94" s="20">
        <f t="shared" si="7"/>
        <v>0</v>
      </c>
      <c r="H94" s="63"/>
      <c r="I94" s="63"/>
      <c r="J94" s="63"/>
    </row>
    <row r="95" spans="1:10">
      <c r="A95" s="68" t="s">
        <v>28</v>
      </c>
      <c r="B95" s="81">
        <f t="shared" ref="B95:G95" si="8">SUM(B86:B94)</f>
        <v>912685.72</v>
      </c>
      <c r="C95" s="81">
        <f t="shared" si="8"/>
        <v>19978643.75</v>
      </c>
      <c r="D95" s="98">
        <f t="shared" si="8"/>
        <v>19065958.030000001</v>
      </c>
      <c r="E95" s="82">
        <f t="shared" si="8"/>
        <v>1478400</v>
      </c>
      <c r="F95" s="81">
        <f t="shared" si="8"/>
        <v>19978643.75</v>
      </c>
      <c r="G95" s="17">
        <f t="shared" si="8"/>
        <v>18500243.75</v>
      </c>
      <c r="H95" s="82"/>
      <c r="I95" s="82"/>
      <c r="J95" s="17"/>
    </row>
    <row r="96" spans="1:10">
      <c r="A96" s="219"/>
      <c r="B96" s="220"/>
      <c r="C96" s="220"/>
      <c r="D96" s="221"/>
      <c r="E96" s="222"/>
      <c r="F96" s="220"/>
      <c r="G96" s="222"/>
      <c r="H96" s="222"/>
      <c r="I96" s="222"/>
      <c r="J96" s="222"/>
    </row>
    <row r="97" spans="1:10" ht="22.5">
      <c r="A97" s="93" t="s">
        <v>66</v>
      </c>
      <c r="B97" s="86"/>
      <c r="C97" s="86"/>
      <c r="D97" s="57"/>
      <c r="E97" s="88"/>
      <c r="F97" s="86"/>
      <c r="G97" s="88"/>
      <c r="H97" s="88"/>
      <c r="I97" s="88"/>
      <c r="J97" s="88"/>
    </row>
    <row r="98" spans="1:10">
      <c r="A98" s="62" t="s">
        <v>67</v>
      </c>
      <c r="B98" s="61"/>
      <c r="C98" s="56"/>
      <c r="D98" s="57">
        <f>C98-B98</f>
        <v>0</v>
      </c>
      <c r="E98" s="21">
        <v>0</v>
      </c>
      <c r="F98" s="56"/>
      <c r="G98" s="20">
        <f>F98-E98</f>
        <v>0</v>
      </c>
      <c r="H98" s="88"/>
      <c r="I98" s="88"/>
      <c r="J98" s="88"/>
    </row>
    <row r="99" spans="1:10">
      <c r="A99" s="62" t="s">
        <v>68</v>
      </c>
      <c r="B99" s="94"/>
      <c r="C99" s="95"/>
      <c r="D99" s="57">
        <f>C99-B99</f>
        <v>0</v>
      </c>
      <c r="E99" s="21">
        <v>0</v>
      </c>
      <c r="F99" s="95"/>
      <c r="G99" s="20">
        <f>F99-E99</f>
        <v>0</v>
      </c>
      <c r="H99" s="88"/>
      <c r="I99" s="88"/>
      <c r="J99" s="88"/>
    </row>
    <row r="100" spans="1:10">
      <c r="A100" s="74" t="s">
        <v>69</v>
      </c>
      <c r="B100" s="61">
        <v>0</v>
      </c>
      <c r="C100" s="56">
        <v>610000</v>
      </c>
      <c r="D100" s="57">
        <f>C100-B100</f>
        <v>610000</v>
      </c>
      <c r="E100" s="79">
        <v>0</v>
      </c>
      <c r="F100" s="56">
        <v>610000</v>
      </c>
      <c r="G100" s="23">
        <f>F100-E100</f>
        <v>610000</v>
      </c>
      <c r="H100" s="79"/>
      <c r="I100" s="77"/>
      <c r="J100" s="13"/>
    </row>
    <row r="101" spans="1:10">
      <c r="A101" s="55" t="s">
        <v>70</v>
      </c>
      <c r="B101" s="58">
        <v>0</v>
      </c>
      <c r="C101" s="56">
        <v>1525000</v>
      </c>
      <c r="D101" s="57">
        <f t="shared" ref="D101:D106" si="9">C101-B101</f>
        <v>1525000</v>
      </c>
      <c r="E101" s="58">
        <v>0</v>
      </c>
      <c r="F101" s="56">
        <v>1525000</v>
      </c>
      <c r="G101" s="23">
        <f t="shared" ref="G101:G106" si="10">F101-E101</f>
        <v>1525000</v>
      </c>
      <c r="H101" s="79"/>
      <c r="I101" s="96"/>
      <c r="J101" s="13"/>
    </row>
    <row r="102" spans="1:10">
      <c r="A102" s="55" t="s">
        <v>71</v>
      </c>
      <c r="B102" s="61">
        <v>0</v>
      </c>
      <c r="C102" s="56"/>
      <c r="D102" s="57">
        <f t="shared" si="9"/>
        <v>0</v>
      </c>
      <c r="E102" s="79">
        <v>0</v>
      </c>
      <c r="F102" s="56"/>
      <c r="G102" s="23">
        <f t="shared" si="10"/>
        <v>0</v>
      </c>
      <c r="H102" s="79"/>
      <c r="I102" s="77"/>
      <c r="J102" s="13"/>
    </row>
    <row r="103" spans="1:10">
      <c r="A103" s="55" t="s">
        <v>72</v>
      </c>
      <c r="B103" s="65">
        <v>0</v>
      </c>
      <c r="C103" s="56">
        <v>610000</v>
      </c>
      <c r="D103" s="57">
        <f t="shared" si="9"/>
        <v>610000</v>
      </c>
      <c r="E103" s="79">
        <v>0</v>
      </c>
      <c r="F103" s="56">
        <v>610000</v>
      </c>
      <c r="G103" s="23">
        <f t="shared" si="10"/>
        <v>610000</v>
      </c>
      <c r="H103" s="79"/>
      <c r="I103" s="77"/>
      <c r="J103" s="13"/>
    </row>
    <row r="104" spans="1:10">
      <c r="A104" s="59" t="s">
        <v>160</v>
      </c>
      <c r="B104" s="58">
        <v>0</v>
      </c>
      <c r="C104" s="56">
        <v>610000</v>
      </c>
      <c r="D104" s="57">
        <f t="shared" si="9"/>
        <v>610000</v>
      </c>
      <c r="E104" s="79">
        <v>0</v>
      </c>
      <c r="F104" s="56">
        <v>610000</v>
      </c>
      <c r="G104" s="23">
        <f t="shared" si="10"/>
        <v>610000</v>
      </c>
      <c r="H104" s="97"/>
      <c r="I104" s="52"/>
      <c r="J104" s="52"/>
    </row>
    <row r="105" spans="1:10">
      <c r="A105" s="67" t="s">
        <v>73</v>
      </c>
      <c r="B105" s="58">
        <v>0</v>
      </c>
      <c r="C105" s="56">
        <v>7667700</v>
      </c>
      <c r="D105" s="57">
        <f t="shared" si="9"/>
        <v>7667700</v>
      </c>
      <c r="E105" s="21">
        <v>0</v>
      </c>
      <c r="F105" s="56">
        <v>7667700</v>
      </c>
      <c r="G105" s="23">
        <f t="shared" si="10"/>
        <v>7667700</v>
      </c>
      <c r="H105" s="97"/>
      <c r="I105" s="52"/>
      <c r="J105" s="52"/>
    </row>
    <row r="106" spans="1:10">
      <c r="A106" s="74" t="s">
        <v>149</v>
      </c>
      <c r="B106" s="65">
        <v>0</v>
      </c>
      <c r="C106" s="56">
        <v>0</v>
      </c>
      <c r="D106" s="57">
        <f t="shared" si="9"/>
        <v>0</v>
      </c>
      <c r="E106" s="21"/>
      <c r="F106" s="56">
        <v>0</v>
      </c>
      <c r="G106" s="23">
        <f t="shared" si="10"/>
        <v>0</v>
      </c>
      <c r="H106" s="97"/>
      <c r="I106" s="52"/>
      <c r="J106" s="52"/>
    </row>
    <row r="107" spans="1:10">
      <c r="A107" s="68" t="s">
        <v>28</v>
      </c>
      <c r="B107" s="65">
        <f>SUM(B98:B106)</f>
        <v>0</v>
      </c>
      <c r="C107" s="95">
        <f>SUM(C100:C106)</f>
        <v>11022700</v>
      </c>
      <c r="D107" s="98">
        <f>SUM(D98:D106)</f>
        <v>11022700</v>
      </c>
      <c r="E107" s="82">
        <v>0</v>
      </c>
      <c r="F107" s="95">
        <f>SUM(F100:F106)</f>
        <v>11022700</v>
      </c>
      <c r="G107" s="17">
        <f>SUM(G98:G106)</f>
        <v>11022700</v>
      </c>
      <c r="H107" s="82"/>
      <c r="I107" s="82"/>
      <c r="J107" s="17"/>
    </row>
    <row r="108" spans="1:10">
      <c r="A108" s="83"/>
      <c r="B108" s="84"/>
      <c r="C108" s="71"/>
      <c r="D108" s="71"/>
      <c r="E108" s="72"/>
      <c r="F108" s="71"/>
      <c r="G108" s="72"/>
      <c r="H108" s="72"/>
      <c r="I108" s="72"/>
      <c r="J108" s="72"/>
    </row>
    <row r="109" spans="1:10">
      <c r="A109" s="55" t="s">
        <v>74</v>
      </c>
      <c r="B109" s="55">
        <v>63269.35</v>
      </c>
      <c r="C109" s="278">
        <v>0</v>
      </c>
      <c r="D109" s="65">
        <f>C109-B109</f>
        <v>-63269.35</v>
      </c>
      <c r="E109" s="177">
        <v>127609.62</v>
      </c>
      <c r="F109" s="55">
        <v>0</v>
      </c>
      <c r="G109" s="280">
        <f>F109-E109</f>
        <v>-127609.62</v>
      </c>
      <c r="H109" s="99"/>
      <c r="I109" s="100"/>
      <c r="J109" s="97"/>
    </row>
    <row r="110" spans="1:10">
      <c r="A110" s="55" t="s">
        <v>161</v>
      </c>
      <c r="B110" s="226">
        <v>3100000</v>
      </c>
      <c r="C110" s="55">
        <v>0</v>
      </c>
      <c r="D110" s="65">
        <f>C110-B110</f>
        <v>-3100000</v>
      </c>
      <c r="E110" s="279">
        <v>6510000</v>
      </c>
      <c r="F110" s="55">
        <v>0</v>
      </c>
      <c r="G110" s="280">
        <f>F110-E110</f>
        <v>-6510000</v>
      </c>
      <c r="H110" s="99"/>
      <c r="I110" s="100"/>
      <c r="J110" s="97"/>
    </row>
    <row r="111" spans="1:10">
      <c r="A111" s="85" t="s">
        <v>75</v>
      </c>
      <c r="B111" s="81">
        <f>B110+B109+B95+B83+B33</f>
        <v>253959362.04000002</v>
      </c>
      <c r="C111" s="81">
        <f>SUM(C33,C83,C95,C107)</f>
        <v>621092368.10000014</v>
      </c>
      <c r="D111" s="98">
        <f>D110+D109+D107+D95+D83+D33</f>
        <v>367133006.06000006</v>
      </c>
      <c r="E111" s="101">
        <f>E110+E109+E95+E83+E33</f>
        <v>416953209.64000005</v>
      </c>
      <c r="F111" s="81">
        <f>SUM(F33,F83,F95,F107)</f>
        <v>621092368.10000014</v>
      </c>
      <c r="G111" s="102">
        <f>G110+G109+G107+G95+G83+G33</f>
        <v>204139158.46000001</v>
      </c>
      <c r="H111" s="101"/>
      <c r="I111" s="101"/>
      <c r="J111" s="102"/>
    </row>
    <row r="112" spans="1:10">
      <c r="A112" s="31"/>
      <c r="B112" s="31"/>
      <c r="C112" s="31" t="s">
        <v>194</v>
      </c>
      <c r="D112" s="31"/>
      <c r="E112" s="31"/>
      <c r="F112" s="31"/>
      <c r="G112" s="31"/>
      <c r="H112" s="103"/>
      <c r="I112" s="31"/>
      <c r="J112" s="31"/>
    </row>
    <row r="113" spans="1:10">
      <c r="A113" s="31" t="s">
        <v>76</v>
      </c>
      <c r="B113" s="31"/>
      <c r="C113" s="103"/>
      <c r="D113" s="103"/>
      <c r="E113" s="31"/>
      <c r="F113" s="31"/>
      <c r="G113" s="31"/>
      <c r="H113" s="176"/>
      <c r="I113" s="31"/>
      <c r="J113" s="31"/>
    </row>
    <row r="114" spans="1:10">
      <c r="A114" s="31" t="s">
        <v>77</v>
      </c>
      <c r="B114" s="31"/>
      <c r="C114" s="103"/>
      <c r="D114" s="103"/>
      <c r="E114" s="31"/>
      <c r="F114" s="176"/>
      <c r="G114" s="31"/>
      <c r="H114" s="103"/>
      <c r="I114" s="31"/>
      <c r="J114" s="31"/>
    </row>
    <row r="115" spans="1:10">
      <c r="A115" s="104"/>
      <c r="B115" s="104"/>
      <c r="C115" s="224"/>
      <c r="D115" s="105"/>
      <c r="F115" s="24"/>
      <c r="H115" s="24"/>
    </row>
    <row r="116" spans="1:10">
      <c r="B116" s="104"/>
      <c r="C116" s="104"/>
      <c r="D116" s="224"/>
      <c r="E116" s="24"/>
      <c r="F116" s="126"/>
    </row>
    <row r="117" spans="1:10">
      <c r="D117" s="24"/>
      <c r="F117" s="225"/>
    </row>
    <row r="119" spans="1:10">
      <c r="D119" s="126"/>
    </row>
    <row r="120" spans="1:10">
      <c r="D120" s="126"/>
    </row>
  </sheetData>
  <mergeCells count="8">
    <mergeCell ref="B10:D10"/>
    <mergeCell ref="E10:G10"/>
    <mergeCell ref="A1:H1"/>
    <mergeCell ref="A2:H2"/>
    <mergeCell ref="A3:H3"/>
    <mergeCell ref="A4:H4"/>
    <mergeCell ref="B9:D9"/>
    <mergeCell ref="E9:G9"/>
  </mergeCells>
  <printOptions gridLines="1"/>
  <pageMargins left="0.7" right="0.7" top="0.75" bottom="0.75" header="0.3" footer="0.3"/>
  <pageSetup scale="69" fitToHeight="3" orientation="landscape" horizontalDpi="4294967295" verticalDpi="4294967295" r:id="rId1"/>
</worksheet>
</file>

<file path=xl/worksheets/sheet2.xml><?xml version="1.0" encoding="utf-8"?>
<worksheet xmlns="http://schemas.openxmlformats.org/spreadsheetml/2006/main" xmlns:r="http://schemas.openxmlformats.org/officeDocument/2006/relationships">
  <sheetPr>
    <pageSetUpPr fitToPage="1"/>
  </sheetPr>
  <dimension ref="A1:G63"/>
  <sheetViews>
    <sheetView topLeftCell="A60" workbookViewId="0">
      <selection activeCell="A2" sqref="A2:E65"/>
    </sheetView>
  </sheetViews>
  <sheetFormatPr defaultRowHeight="15"/>
  <cols>
    <col min="1" max="1" width="42" customWidth="1"/>
    <col min="2" max="2" width="40.42578125" customWidth="1"/>
    <col min="3" max="3" width="54" customWidth="1"/>
    <col min="6" max="6" width="16" bestFit="1" customWidth="1"/>
    <col min="7" max="7" width="18.7109375" bestFit="1" customWidth="1"/>
  </cols>
  <sheetData>
    <row r="1" spans="1:7">
      <c r="A1" s="25"/>
      <c r="B1" s="26"/>
      <c r="C1" s="27"/>
    </row>
    <row r="2" spans="1:7">
      <c r="A2" s="291"/>
      <c r="B2" s="292"/>
      <c r="C2" s="293"/>
    </row>
    <row r="3" spans="1:7" ht="15" customHeight="1">
      <c r="A3" s="294" t="s">
        <v>0</v>
      </c>
      <c r="B3" s="294"/>
      <c r="C3" s="294"/>
    </row>
    <row r="4" spans="1:7" ht="15" customHeight="1">
      <c r="A4" s="295" t="s">
        <v>78</v>
      </c>
      <c r="B4" s="295"/>
      <c r="C4" s="295"/>
    </row>
    <row r="5" spans="1:7">
      <c r="A5" s="295" t="s">
        <v>79</v>
      </c>
      <c r="B5" s="295"/>
      <c r="C5" s="295"/>
    </row>
    <row r="6" spans="1:7">
      <c r="A6" s="295" t="s">
        <v>210</v>
      </c>
      <c r="B6" s="295"/>
      <c r="C6" s="295"/>
    </row>
    <row r="7" spans="1:7">
      <c r="A7" s="53"/>
      <c r="B7" s="53" t="s">
        <v>201</v>
      </c>
      <c r="C7" s="53"/>
    </row>
    <row r="8" spans="1:7" ht="26.25">
      <c r="A8" s="231"/>
      <c r="B8" s="28" t="s">
        <v>211</v>
      </c>
      <c r="C8" s="231" t="s">
        <v>80</v>
      </c>
      <c r="F8" s="183"/>
      <c r="G8" s="183"/>
    </row>
    <row r="9" spans="1:7">
      <c r="A9" s="109" t="s">
        <v>81</v>
      </c>
      <c r="B9" s="132"/>
      <c r="C9" s="231" t="s">
        <v>176</v>
      </c>
      <c r="F9" s="181"/>
      <c r="G9" s="183"/>
    </row>
    <row r="10" spans="1:7">
      <c r="A10" s="232"/>
      <c r="B10" s="232"/>
      <c r="C10" s="233">
        <v>43829</v>
      </c>
      <c r="F10" s="181"/>
      <c r="G10" s="183"/>
    </row>
    <row r="11" spans="1:7">
      <c r="A11" s="53"/>
      <c r="B11" s="109"/>
      <c r="C11" s="109" t="s">
        <v>162</v>
      </c>
      <c r="F11" s="183"/>
      <c r="G11" s="183"/>
    </row>
    <row r="12" spans="1:7">
      <c r="A12" s="257" t="s">
        <v>82</v>
      </c>
      <c r="B12" s="53"/>
      <c r="C12" s="53"/>
      <c r="F12" s="183"/>
      <c r="G12" s="183"/>
    </row>
    <row r="13" spans="1:7">
      <c r="A13" s="53"/>
      <c r="B13" s="110"/>
      <c r="C13" s="53"/>
      <c r="F13" s="183"/>
      <c r="G13" s="183"/>
    </row>
    <row r="14" spans="1:7">
      <c r="A14" s="114" t="s">
        <v>83</v>
      </c>
      <c r="B14" s="111">
        <v>0</v>
      </c>
      <c r="C14" s="112"/>
      <c r="F14" s="181"/>
      <c r="G14" s="183"/>
    </row>
    <row r="15" spans="1:7">
      <c r="A15" s="92" t="s">
        <v>163</v>
      </c>
      <c r="B15" s="127">
        <v>7334261.2800000003</v>
      </c>
      <c r="C15" s="127">
        <v>126446041.02</v>
      </c>
      <c r="F15" s="183"/>
      <c r="G15" s="183"/>
    </row>
    <row r="16" spans="1:7">
      <c r="A16" s="89" t="s">
        <v>164</v>
      </c>
      <c r="B16" s="128">
        <v>42964028.579999998</v>
      </c>
      <c r="C16" s="128">
        <v>45486321.079999998</v>
      </c>
      <c r="F16" s="183"/>
      <c r="G16" s="183"/>
    </row>
    <row r="17" spans="1:7">
      <c r="A17" s="89" t="s">
        <v>165</v>
      </c>
      <c r="B17" s="128">
        <v>171247.81</v>
      </c>
      <c r="C17" s="128">
        <v>171247.81</v>
      </c>
      <c r="F17" s="183"/>
      <c r="G17" s="183"/>
    </row>
    <row r="18" spans="1:7">
      <c r="A18" s="89" t="s">
        <v>166</v>
      </c>
      <c r="B18" s="126">
        <f>1301367.32*305</f>
        <v>396917032.60000002</v>
      </c>
      <c r="C18" s="127">
        <v>20122237.750000019</v>
      </c>
      <c r="F18" s="181"/>
      <c r="G18" s="183"/>
    </row>
    <row r="19" spans="1:7">
      <c r="A19" s="114" t="s">
        <v>84</v>
      </c>
      <c r="B19" s="113">
        <f>SUM(B15:B18)</f>
        <v>447386570.27000004</v>
      </c>
      <c r="C19" s="113">
        <f>SUM(C15:C18)</f>
        <v>192225847.66000003</v>
      </c>
      <c r="F19" s="196"/>
      <c r="G19" s="183"/>
    </row>
    <row r="20" spans="1:7">
      <c r="A20" s="257" t="s">
        <v>85</v>
      </c>
      <c r="B20" s="92"/>
      <c r="C20" s="117"/>
      <c r="F20" s="181"/>
      <c r="G20" s="183"/>
    </row>
    <row r="21" spans="1:7">
      <c r="A21" s="122" t="s">
        <v>86</v>
      </c>
      <c r="B21" s="234"/>
      <c r="C21" s="117"/>
      <c r="F21" s="196"/>
      <c r="G21" s="183"/>
    </row>
    <row r="22" spans="1:7">
      <c r="A22" s="115" t="s">
        <v>167</v>
      </c>
      <c r="B22" s="116"/>
      <c r="C22" s="117"/>
      <c r="F22" s="196"/>
      <c r="G22" s="196"/>
    </row>
    <row r="23" spans="1:7" ht="22.5">
      <c r="A23" s="89" t="s">
        <v>205</v>
      </c>
      <c r="B23" s="235">
        <v>163348993.34999999</v>
      </c>
      <c r="C23" s="235">
        <v>459595066.34999996</v>
      </c>
      <c r="F23" s="181"/>
      <c r="G23" s="181"/>
    </row>
    <row r="24" spans="1:7">
      <c r="A24" s="89" t="s">
        <v>196</v>
      </c>
      <c r="B24" s="235">
        <f>56892+52400</f>
        <v>109292</v>
      </c>
      <c r="C24" s="235">
        <v>593724.5</v>
      </c>
      <c r="F24" s="181"/>
      <c r="G24" s="181"/>
    </row>
    <row r="25" spans="1:7" ht="15.75">
      <c r="A25" s="122" t="s">
        <v>84</v>
      </c>
      <c r="B25" s="236">
        <f>SUM(B23:B24)</f>
        <v>163458285.34999999</v>
      </c>
      <c r="C25" s="237">
        <f>C23+C24</f>
        <v>460188790.84999996</v>
      </c>
      <c r="F25" s="197"/>
      <c r="G25" s="183"/>
    </row>
    <row r="26" spans="1:7">
      <c r="A26" s="259" t="s">
        <v>168</v>
      </c>
      <c r="B26" s="119"/>
      <c r="C26" s="117"/>
      <c r="F26" s="197"/>
      <c r="G26" s="183"/>
    </row>
    <row r="27" spans="1:7">
      <c r="A27" s="92" t="s">
        <v>87</v>
      </c>
      <c r="B27" s="120">
        <v>106400</v>
      </c>
      <c r="C27" s="111">
        <v>1200800</v>
      </c>
      <c r="F27" s="197"/>
      <c r="G27" s="196"/>
    </row>
    <row r="28" spans="1:7">
      <c r="A28" s="92" t="s">
        <v>88</v>
      </c>
      <c r="B28" s="111">
        <v>21709800</v>
      </c>
      <c r="C28" s="172">
        <v>21839800</v>
      </c>
      <c r="F28" s="198"/>
      <c r="G28" s="196"/>
    </row>
    <row r="29" spans="1:7">
      <c r="A29" s="92" t="s">
        <v>89</v>
      </c>
      <c r="B29" s="120">
        <v>0</v>
      </c>
      <c r="C29" s="172">
        <v>10000</v>
      </c>
      <c r="F29" s="183"/>
      <c r="G29" s="196"/>
    </row>
    <row r="30" spans="1:7">
      <c r="A30" s="92" t="s">
        <v>212</v>
      </c>
      <c r="B30" s="120">
        <v>157650</v>
      </c>
      <c r="C30" s="120">
        <v>157650</v>
      </c>
      <c r="F30" s="183"/>
      <c r="G30" s="196"/>
    </row>
    <row r="31" spans="1:7">
      <c r="A31" s="92" t="s">
        <v>183</v>
      </c>
      <c r="B31" s="120">
        <v>0</v>
      </c>
      <c r="C31" s="111">
        <v>0</v>
      </c>
      <c r="F31" s="181"/>
      <c r="G31" s="196"/>
    </row>
    <row r="32" spans="1:7">
      <c r="A32" s="92" t="s">
        <v>169</v>
      </c>
      <c r="B32" s="120">
        <v>0</v>
      </c>
      <c r="C32" s="111">
        <v>0</v>
      </c>
      <c r="F32" s="181"/>
      <c r="G32" s="196"/>
    </row>
    <row r="33" spans="1:7">
      <c r="A33" s="92" t="s">
        <v>180</v>
      </c>
      <c r="B33" s="120">
        <v>0</v>
      </c>
      <c r="C33" s="111">
        <v>0</v>
      </c>
      <c r="F33" s="183"/>
      <c r="G33" s="196"/>
    </row>
    <row r="34" spans="1:7">
      <c r="A34" s="122" t="s">
        <v>84</v>
      </c>
      <c r="B34" s="121">
        <f>SUM(B27:B33)</f>
        <v>21973850</v>
      </c>
      <c r="C34" s="173">
        <f>SUM(C27:C33)</f>
        <v>23208250</v>
      </c>
      <c r="F34" s="183"/>
      <c r="G34" s="196"/>
    </row>
    <row r="35" spans="1:7" ht="15.75">
      <c r="A35" s="258" t="s">
        <v>90</v>
      </c>
      <c r="B35" s="238">
        <f>B34+B25+B19</f>
        <v>632818705.62</v>
      </c>
      <c r="C35" s="237">
        <f>C34+C25+C19</f>
        <v>675622888.50999999</v>
      </c>
      <c r="F35" s="181"/>
      <c r="G35" s="196"/>
    </row>
    <row r="36" spans="1:7">
      <c r="A36" s="239"/>
      <c r="B36" s="240"/>
      <c r="C36" s="241"/>
      <c r="F36" s="183"/>
      <c r="G36" s="196"/>
    </row>
    <row r="37" spans="1:7" ht="22.5">
      <c r="A37" s="93" t="s">
        <v>91</v>
      </c>
      <c r="B37" s="92"/>
      <c r="C37" s="117"/>
      <c r="F37" s="183"/>
      <c r="G37" s="181"/>
    </row>
    <row r="38" spans="1:7">
      <c r="A38" s="92" t="s">
        <v>92</v>
      </c>
      <c r="B38" s="242">
        <f>'USES OF FUND AS PER PIM'!B33</f>
        <v>24286898.420000002</v>
      </c>
      <c r="C38" s="178">
        <f>'USES OF FUND AS PER PIM'!E33</f>
        <v>57287009.420000002</v>
      </c>
      <c r="F38" s="191"/>
      <c r="G38" s="192"/>
    </row>
    <row r="39" spans="1:7">
      <c r="A39" s="92" t="s">
        <v>93</v>
      </c>
      <c r="B39" s="190">
        <f>'USES OF FUND AS PER PIM'!B83</f>
        <v>225596508.55000001</v>
      </c>
      <c r="C39" s="178">
        <f>'USES OF FUND AS PER PIM'!E83</f>
        <v>351550190.60000002</v>
      </c>
      <c r="F39" s="191"/>
      <c r="G39" s="193"/>
    </row>
    <row r="40" spans="1:7">
      <c r="A40" s="92" t="s">
        <v>94</v>
      </c>
      <c r="B40" s="242">
        <f>'USES OF FUND AS PER PIM'!B95</f>
        <v>912685.72</v>
      </c>
      <c r="C40" s="179">
        <f>'USES OF FUND AS PER PIM'!E95</f>
        <v>1478400</v>
      </c>
      <c r="F40" s="183"/>
      <c r="G40" s="192"/>
    </row>
    <row r="41" spans="1:7">
      <c r="A41" s="92" t="s">
        <v>95</v>
      </c>
      <c r="B41" s="242">
        <f>'USES OF FUND AS PER PIM'!B107</f>
        <v>0</v>
      </c>
      <c r="C41" s="179">
        <f>'USES OF FUND AS PER PIM'!E107</f>
        <v>0</v>
      </c>
      <c r="F41" s="183"/>
      <c r="G41" s="192"/>
    </row>
    <row r="42" spans="1:7">
      <c r="A42" s="92" t="s">
        <v>74</v>
      </c>
      <c r="B42" s="179">
        <v>57133.1</v>
      </c>
      <c r="C42" s="178">
        <v>114780.87</v>
      </c>
      <c r="F42" s="183"/>
      <c r="G42" s="183"/>
    </row>
    <row r="43" spans="1:7" ht="18.75">
      <c r="A43" s="258" t="s">
        <v>96</v>
      </c>
      <c r="B43" s="243">
        <f>SUM(B38:B42)</f>
        <v>250853225.79000002</v>
      </c>
      <c r="C43" s="244">
        <f>SUM(C38:C42)</f>
        <v>410430380.89000005</v>
      </c>
      <c r="F43" s="183"/>
      <c r="G43" s="181"/>
    </row>
    <row r="44" spans="1:7">
      <c r="A44" s="122" t="s">
        <v>170</v>
      </c>
      <c r="B44" s="245"/>
      <c r="C44" s="166"/>
      <c r="F44" s="183"/>
      <c r="G44" s="194"/>
    </row>
    <row r="45" spans="1:7" ht="22.5">
      <c r="A45" s="124" t="s">
        <v>197</v>
      </c>
      <c r="B45" s="125">
        <v>3100000</v>
      </c>
      <c r="C45" s="167">
        <v>6300000</v>
      </c>
      <c r="F45" s="183"/>
      <c r="G45" s="195"/>
    </row>
    <row r="46" spans="1:7">
      <c r="A46" s="124" t="s">
        <v>171</v>
      </c>
      <c r="B46" s="125">
        <v>0</v>
      </c>
      <c r="C46" s="125">
        <v>210000</v>
      </c>
      <c r="G46" s="126"/>
    </row>
    <row r="47" spans="1:7" ht="20.25" customHeight="1">
      <c r="A47" s="92" t="s">
        <v>172</v>
      </c>
      <c r="B47" s="123">
        <v>5965</v>
      </c>
      <c r="C47" s="111">
        <v>12657.5</v>
      </c>
      <c r="F47" s="24"/>
      <c r="G47" s="126"/>
    </row>
    <row r="48" spans="1:7">
      <c r="A48" s="92" t="s">
        <v>173</v>
      </c>
      <c r="B48" s="123">
        <v>171.25</v>
      </c>
      <c r="C48" s="168">
        <v>171.25</v>
      </c>
      <c r="G48" s="126"/>
    </row>
    <row r="49" spans="1:7" ht="15.75">
      <c r="A49" s="246" t="s">
        <v>97</v>
      </c>
      <c r="B49" s="247">
        <f>SUM(B45:B48)</f>
        <v>3106136.25</v>
      </c>
      <c r="C49" s="248">
        <f>SUM(C45:C48)</f>
        <v>6522828.75</v>
      </c>
      <c r="G49" s="126"/>
    </row>
    <row r="50" spans="1:7" ht="18.75">
      <c r="A50" s="249" t="s">
        <v>144</v>
      </c>
      <c r="B50" s="247">
        <f>B43+B49</f>
        <v>253959362.04000002</v>
      </c>
      <c r="C50" s="250">
        <f>C49+C43</f>
        <v>416953209.64000005</v>
      </c>
      <c r="F50" s="126"/>
    </row>
    <row r="51" spans="1:7">
      <c r="A51" s="251" t="s">
        <v>98</v>
      </c>
      <c r="B51" s="252"/>
      <c r="C51" s="253"/>
    </row>
    <row r="52" spans="1:7" ht="20.25" customHeight="1">
      <c r="A52" s="92" t="s">
        <v>99</v>
      </c>
      <c r="B52" s="178">
        <v>0</v>
      </c>
      <c r="C52" s="169">
        <v>0</v>
      </c>
      <c r="F52" s="126"/>
    </row>
    <row r="53" spans="1:7">
      <c r="A53" s="89" t="s">
        <v>164</v>
      </c>
      <c r="B53" s="128">
        <v>51461913.579999998</v>
      </c>
      <c r="C53" s="128">
        <v>51461913.579999998</v>
      </c>
      <c r="F53" s="209"/>
    </row>
    <row r="54" spans="1:7">
      <c r="A54" s="89" t="s">
        <v>165</v>
      </c>
      <c r="B54" s="128">
        <v>0</v>
      </c>
      <c r="C54" s="128">
        <v>0</v>
      </c>
    </row>
    <row r="55" spans="1:7">
      <c r="A55" s="89" t="s">
        <v>174</v>
      </c>
      <c r="B55" s="126">
        <v>120543829.35000001</v>
      </c>
      <c r="C55" s="126">
        <v>120543829.35000001</v>
      </c>
      <c r="F55" s="126"/>
    </row>
    <row r="56" spans="1:7">
      <c r="A56" s="89" t="s">
        <v>175</v>
      </c>
      <c r="B56" s="127">
        <v>115947867.56000017</v>
      </c>
      <c r="C56" s="127">
        <v>115947867.56000017</v>
      </c>
      <c r="F56" s="24"/>
    </row>
    <row r="57" spans="1:7" ht="18">
      <c r="A57" s="258" t="s">
        <v>100</v>
      </c>
      <c r="B57" s="254">
        <f>SUM(B52:B56)</f>
        <v>287953610.49000019</v>
      </c>
      <c r="C57" s="255">
        <f>SUM(C52:C56)</f>
        <v>287953610.49000019</v>
      </c>
    </row>
    <row r="60" spans="1:7">
      <c r="A60" t="s">
        <v>181</v>
      </c>
    </row>
    <row r="61" spans="1:7">
      <c r="A61" t="s">
        <v>198</v>
      </c>
    </row>
    <row r="62" spans="1:7">
      <c r="A62" t="s">
        <v>199</v>
      </c>
    </row>
    <row r="63" spans="1:7">
      <c r="A63" t="s">
        <v>200</v>
      </c>
    </row>
  </sheetData>
  <mergeCells count="5">
    <mergeCell ref="A2:C2"/>
    <mergeCell ref="A3:C3"/>
    <mergeCell ref="A4:C4"/>
    <mergeCell ref="A5:C5"/>
    <mergeCell ref="A6:C6"/>
  </mergeCells>
  <printOptions gridLines="1"/>
  <pageMargins left="0.7" right="0.7" top="0.75" bottom="0.75" header="0.3" footer="0.3"/>
  <pageSetup scale="79"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D24"/>
  <sheetViews>
    <sheetView topLeftCell="A8" workbookViewId="0">
      <selection sqref="A1:D24"/>
    </sheetView>
  </sheetViews>
  <sheetFormatPr defaultRowHeight="15"/>
  <cols>
    <col min="1" max="1" width="34.85546875" customWidth="1"/>
    <col min="2" max="2" width="30.5703125" customWidth="1"/>
    <col min="3" max="3" width="22.28515625" customWidth="1"/>
    <col min="4" max="4" width="40" customWidth="1"/>
  </cols>
  <sheetData>
    <row r="1" spans="1:4" ht="15" customHeight="1">
      <c r="A1" s="296" t="s">
        <v>0</v>
      </c>
      <c r="B1" s="296"/>
      <c r="C1" s="296"/>
      <c r="D1" s="296"/>
    </row>
    <row r="2" spans="1:4" ht="15" customHeight="1">
      <c r="A2" s="297" t="s">
        <v>101</v>
      </c>
      <c r="B2" s="298"/>
      <c r="C2" s="298"/>
      <c r="D2" s="299"/>
    </row>
    <row r="3" spans="1:4" ht="15" customHeight="1">
      <c r="A3" s="300" t="s">
        <v>102</v>
      </c>
      <c r="B3" s="301"/>
      <c r="C3" s="301"/>
      <c r="D3" s="302"/>
    </row>
    <row r="4" spans="1:4" ht="15" customHeight="1">
      <c r="A4" s="303" t="s">
        <v>206</v>
      </c>
      <c r="B4" s="304"/>
      <c r="C4" s="304"/>
      <c r="D4" s="305"/>
    </row>
    <row r="5" spans="1:4">
      <c r="A5" s="104"/>
      <c r="B5" s="104"/>
      <c r="C5" s="104"/>
      <c r="D5" s="104"/>
    </row>
    <row r="6" spans="1:4">
      <c r="A6" s="104"/>
      <c r="B6" s="104"/>
      <c r="C6" s="104"/>
      <c r="D6" s="104"/>
    </row>
    <row r="7" spans="1:4">
      <c r="A7" s="104"/>
      <c r="B7" s="104"/>
      <c r="C7" s="104"/>
      <c r="D7" s="104"/>
    </row>
    <row r="8" spans="1:4">
      <c r="A8" s="107"/>
      <c r="B8" s="107"/>
      <c r="C8" s="107"/>
      <c r="D8" s="129"/>
    </row>
    <row r="9" spans="1:4">
      <c r="A9" s="108"/>
      <c r="B9" s="108"/>
      <c r="C9" s="130" t="s">
        <v>80</v>
      </c>
      <c r="D9" s="130" t="s">
        <v>80</v>
      </c>
    </row>
    <row r="10" spans="1:4" ht="64.5" customHeight="1">
      <c r="A10" s="131" t="s">
        <v>103</v>
      </c>
      <c r="B10" s="28" t="s">
        <v>203</v>
      </c>
      <c r="C10" s="130" t="s">
        <v>202</v>
      </c>
      <c r="D10" s="132" t="s">
        <v>104</v>
      </c>
    </row>
    <row r="11" spans="1:4">
      <c r="A11" s="133"/>
      <c r="B11" s="134"/>
      <c r="C11" s="134"/>
      <c r="D11" s="134"/>
    </row>
    <row r="12" spans="1:4">
      <c r="A12" s="135"/>
      <c r="B12" s="136" t="s">
        <v>162</v>
      </c>
      <c r="C12" s="53"/>
      <c r="D12" s="53"/>
    </row>
    <row r="13" spans="1:4" ht="19.5" thickBot="1">
      <c r="A13" s="137" t="s">
        <v>105</v>
      </c>
      <c r="B13" s="263">
        <v>2272922165.02</v>
      </c>
      <c r="C13" s="170"/>
      <c r="D13" s="269">
        <v>4666328847.1099997</v>
      </c>
    </row>
    <row r="14" spans="1:4" ht="15.75" thickTop="1">
      <c r="A14" s="138"/>
      <c r="B14" s="262"/>
      <c r="C14" s="110"/>
      <c r="D14" s="53"/>
    </row>
    <row r="15" spans="1:4">
      <c r="A15" s="138"/>
      <c r="B15" s="265"/>
      <c r="C15" s="110"/>
      <c r="D15" s="53"/>
    </row>
    <row r="16" spans="1:4" ht="30" thickBot="1">
      <c r="A16" s="137" t="s">
        <v>177</v>
      </c>
      <c r="B16" s="271">
        <f>0.25*B13</f>
        <v>568230541.255</v>
      </c>
      <c r="C16" s="264"/>
      <c r="D16" s="270">
        <f>0.25*D13</f>
        <v>1166582211.7774999</v>
      </c>
    </row>
    <row r="17" spans="1:4" ht="15.75" thickTop="1">
      <c r="A17" s="139"/>
      <c r="B17" s="185"/>
      <c r="C17" s="185"/>
      <c r="D17" s="53"/>
    </row>
    <row r="18" spans="1:4" ht="15.75" thickBot="1">
      <c r="A18" s="141"/>
      <c r="B18" s="140"/>
      <c r="C18" s="140"/>
      <c r="D18" s="53"/>
    </row>
    <row r="19" spans="1:4" ht="15.75" thickBot="1">
      <c r="A19" s="142"/>
      <c r="B19" s="143"/>
      <c r="C19" s="143"/>
      <c r="D19" s="184"/>
    </row>
    <row r="20" spans="1:4" ht="19.5" thickBot="1">
      <c r="A20" s="144" t="s">
        <v>106</v>
      </c>
      <c r="B20" s="266">
        <f>B13+B16</f>
        <v>2841152706.2750001</v>
      </c>
      <c r="C20" s="171"/>
      <c r="D20" s="266">
        <f>D13+D16</f>
        <v>5832911058.8874998</v>
      </c>
    </row>
    <row r="21" spans="1:4">
      <c r="A21" s="145"/>
      <c r="B21" s="146"/>
      <c r="C21" s="146"/>
      <c r="D21" s="146"/>
    </row>
    <row r="22" spans="1:4">
      <c r="A22" s="147"/>
      <c r="B22" s="104"/>
      <c r="C22" s="104"/>
      <c r="D22" s="104"/>
    </row>
    <row r="23" spans="1:4" ht="18.75">
      <c r="A23" s="104"/>
      <c r="B23" s="267"/>
      <c r="C23" s="104"/>
      <c r="D23" s="104"/>
    </row>
    <row r="24" spans="1:4" ht="30">
      <c r="A24" s="104" t="s">
        <v>107</v>
      </c>
      <c r="B24" s="104"/>
      <c r="C24" s="104"/>
      <c r="D24" s="104"/>
    </row>
  </sheetData>
  <mergeCells count="4">
    <mergeCell ref="A1:D1"/>
    <mergeCell ref="A2:D2"/>
    <mergeCell ref="A3:D3"/>
    <mergeCell ref="A4:D4"/>
  </mergeCells>
  <printOptions gridLines="1"/>
  <pageMargins left="0.7" right="0.7" top="0.75" bottom="0.75" header="0.3" footer="0.3"/>
  <pageSetup scale="95"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H17"/>
  <sheetViews>
    <sheetView workbookViewId="0">
      <selection sqref="A1:F11"/>
    </sheetView>
  </sheetViews>
  <sheetFormatPr defaultRowHeight="15"/>
  <cols>
    <col min="1" max="1" width="22.140625" customWidth="1"/>
    <col min="2" max="2" width="32.5703125" customWidth="1"/>
    <col min="3" max="3" width="26.7109375" customWidth="1"/>
    <col min="4" max="4" width="18.140625" customWidth="1"/>
    <col min="5" max="5" width="20.140625" customWidth="1"/>
    <col min="6" max="6" width="27.5703125" customWidth="1"/>
    <col min="8" max="8" width="16.5703125" customWidth="1"/>
    <col min="9" max="9" width="12.85546875" customWidth="1"/>
  </cols>
  <sheetData>
    <row r="1" spans="1:8" ht="15" customHeight="1">
      <c r="A1" s="296" t="s">
        <v>0</v>
      </c>
      <c r="B1" s="296"/>
      <c r="C1" s="296"/>
      <c r="D1" s="296"/>
      <c r="E1" s="296"/>
      <c r="F1" s="296"/>
    </row>
    <row r="2" spans="1:8" ht="15" customHeight="1">
      <c r="A2" s="297" t="s">
        <v>101</v>
      </c>
      <c r="B2" s="298"/>
      <c r="C2" s="298"/>
      <c r="D2" s="298"/>
      <c r="E2" s="298"/>
      <c r="F2" s="298"/>
    </row>
    <row r="3" spans="1:8">
      <c r="A3" s="297" t="s">
        <v>108</v>
      </c>
      <c r="B3" s="298"/>
      <c r="C3" s="298"/>
      <c r="D3" s="298"/>
      <c r="E3" s="298"/>
      <c r="F3" s="298"/>
    </row>
    <row r="4" spans="1:8">
      <c r="A4" s="148"/>
      <c r="B4" s="149"/>
      <c r="C4" s="150"/>
      <c r="D4" s="104"/>
      <c r="E4" s="104"/>
      <c r="F4" s="104"/>
    </row>
    <row r="5" spans="1:8" ht="72.75" customHeight="1">
      <c r="A5" s="29" t="s">
        <v>109</v>
      </c>
      <c r="B5" s="29" t="s">
        <v>110</v>
      </c>
      <c r="C5" s="29" t="s">
        <v>111</v>
      </c>
      <c r="D5" s="29" t="s">
        <v>112</v>
      </c>
      <c r="E5" s="29" t="s">
        <v>113</v>
      </c>
      <c r="F5" s="29" t="s">
        <v>114</v>
      </c>
      <c r="G5" s="30"/>
    </row>
    <row r="6" spans="1:8">
      <c r="A6" s="136"/>
      <c r="B6" s="136"/>
      <c r="C6" s="136"/>
      <c r="D6" s="151" t="s">
        <v>184</v>
      </c>
      <c r="E6" s="151" t="s">
        <v>184</v>
      </c>
      <c r="F6" s="151" t="s">
        <v>184</v>
      </c>
    </row>
    <row r="7" spans="1:8" ht="36" customHeight="1">
      <c r="A7" s="152" t="s">
        <v>92</v>
      </c>
      <c r="B7" s="152" t="s">
        <v>115</v>
      </c>
      <c r="C7" s="153"/>
      <c r="D7" s="154">
        <f>'USES OF FUND AS PER PIM'!F33/305</f>
        <v>314620.09000000003</v>
      </c>
      <c r="E7" s="154">
        <f>'USES OF FUND AS PER PIM'!E33/305</f>
        <v>187826.26039344262</v>
      </c>
      <c r="F7" s="154">
        <f>D7-E7</f>
        <v>126793.82960655741</v>
      </c>
      <c r="H7" s="180"/>
    </row>
    <row r="8" spans="1:8" ht="49.5" customHeight="1">
      <c r="A8" s="152" t="s">
        <v>93</v>
      </c>
      <c r="B8" s="152" t="s">
        <v>116</v>
      </c>
      <c r="C8" s="153"/>
      <c r="D8" s="154">
        <f>'USES OF FUND AS PER PIM'!F83/305</f>
        <v>1620104.5800000003</v>
      </c>
      <c r="E8" s="154">
        <f>'USES OF FUND AS PER PIM'!E83/305</f>
        <v>1152623.575737705</v>
      </c>
      <c r="F8" s="154">
        <f>D8-E8</f>
        <v>467481.00426229532</v>
      </c>
      <c r="H8" s="181"/>
    </row>
    <row r="9" spans="1:8" ht="63" customHeight="1">
      <c r="A9" s="152" t="s">
        <v>94</v>
      </c>
      <c r="B9" s="152" t="s">
        <v>178</v>
      </c>
      <c r="C9" s="153"/>
      <c r="D9" s="154">
        <f>'USES OF FUND AS PER PIM'!F95/305</f>
        <v>65503.75</v>
      </c>
      <c r="E9" s="154">
        <f>'USES OF FUND AS PER PIM'!E95/305</f>
        <v>4847.2131147540986</v>
      </c>
      <c r="F9" s="154">
        <f>D9-E9</f>
        <v>60656.5368852459</v>
      </c>
      <c r="H9" s="182"/>
    </row>
    <row r="10" spans="1:8">
      <c r="A10" s="152" t="s">
        <v>95</v>
      </c>
      <c r="B10" s="152" t="s">
        <v>179</v>
      </c>
      <c r="C10" s="153"/>
      <c r="D10" s="155">
        <f>'USES OF FUND AS PER PIM'!F107/305</f>
        <v>36140</v>
      </c>
      <c r="E10" s="155">
        <f>'USES OF FUND AS PER PIM'!E107/305</f>
        <v>0</v>
      </c>
      <c r="F10" s="154">
        <f>D10-E10</f>
        <v>36140</v>
      </c>
      <c r="H10" s="181"/>
    </row>
    <row r="11" spans="1:8" s="183" customFormat="1">
      <c r="A11" s="53" t="s">
        <v>214</v>
      </c>
      <c r="B11" s="53"/>
      <c r="C11" s="53"/>
      <c r="D11" s="282">
        <f>SUM(D7:D10)</f>
        <v>2036368.4200000004</v>
      </c>
      <c r="E11" s="282">
        <f>SUM(E7:E10)</f>
        <v>1345297.0492459016</v>
      </c>
      <c r="F11" s="282">
        <f>SUM(F7:F10)</f>
        <v>691071.37075409864</v>
      </c>
    </row>
    <row r="12" spans="1:8" s="183" customFormat="1">
      <c r="A12" s="106"/>
      <c r="B12" s="106"/>
      <c r="C12" s="228"/>
      <c r="D12" s="229"/>
      <c r="E12" s="227"/>
      <c r="F12" s="227"/>
    </row>
    <row r="13" spans="1:8" s="183" customFormat="1">
      <c r="A13" s="106"/>
      <c r="B13" s="230"/>
      <c r="C13" s="228"/>
      <c r="D13" s="227"/>
      <c r="E13" s="227"/>
      <c r="F13" s="227"/>
    </row>
    <row r="14" spans="1:8" s="183" customFormat="1">
      <c r="A14" s="106"/>
      <c r="B14" s="106"/>
      <c r="C14" s="228"/>
      <c r="D14" s="227">
        <f>E14</f>
        <v>0</v>
      </c>
      <c r="E14" s="227"/>
      <c r="F14" s="227"/>
    </row>
    <row r="15" spans="1:8" s="183" customFormat="1">
      <c r="A15" s="106"/>
      <c r="B15" s="106"/>
      <c r="C15" s="228"/>
      <c r="D15" s="227"/>
      <c r="E15" s="227"/>
      <c r="F15" s="227"/>
    </row>
    <row r="16" spans="1:8">
      <c r="E16" s="24"/>
      <c r="H16" s="183"/>
    </row>
    <row r="17" spans="8:8">
      <c r="H17" s="183"/>
    </row>
  </sheetData>
  <mergeCells count="3">
    <mergeCell ref="A1:F1"/>
    <mergeCell ref="A2:F2"/>
    <mergeCell ref="A3:F3"/>
  </mergeCells>
  <printOptions gridLines="1"/>
  <pageMargins left="0.7" right="0.7" top="0.75" bottom="0.75" header="0.3" footer="0.3"/>
  <pageSetup scale="83"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E48"/>
  <sheetViews>
    <sheetView workbookViewId="0">
      <selection activeCell="A4" sqref="A4:E4"/>
    </sheetView>
  </sheetViews>
  <sheetFormatPr defaultRowHeight="15"/>
  <cols>
    <col min="3" max="3" width="67.85546875" customWidth="1"/>
    <col min="4" max="4" width="23.5703125" customWidth="1"/>
    <col min="5" max="5" width="33.42578125" customWidth="1"/>
  </cols>
  <sheetData>
    <row r="1" spans="1:5">
      <c r="A1" s="274" t="s">
        <v>0</v>
      </c>
      <c r="B1" s="274"/>
      <c r="C1" s="274"/>
      <c r="D1" s="274"/>
      <c r="E1" s="274"/>
    </row>
    <row r="2" spans="1:5">
      <c r="A2" s="275" t="s">
        <v>1</v>
      </c>
      <c r="B2" s="275"/>
      <c r="C2" s="275"/>
      <c r="D2" s="275"/>
      <c r="E2" s="275"/>
    </row>
    <row r="3" spans="1:5" ht="27" customHeight="1">
      <c r="A3" s="31"/>
      <c r="B3" s="31"/>
      <c r="C3" s="31"/>
      <c r="D3" s="31"/>
      <c r="E3" s="31"/>
    </row>
    <row r="4" spans="1:5" ht="40.5" customHeight="1">
      <c r="A4" s="306" t="s">
        <v>213</v>
      </c>
      <c r="B4" s="306"/>
      <c r="C4" s="306"/>
      <c r="D4" s="306"/>
      <c r="E4" s="306"/>
    </row>
    <row r="5" spans="1:5" ht="18.75">
      <c r="A5" s="32"/>
      <c r="B5" s="32"/>
      <c r="C5" s="32"/>
      <c r="D5" s="33"/>
      <c r="E5" s="256"/>
    </row>
    <row r="6" spans="1:5" ht="18.75">
      <c r="A6" s="277" t="s">
        <v>117</v>
      </c>
      <c r="B6" s="277"/>
      <c r="C6" s="277"/>
      <c r="D6" s="277"/>
      <c r="E6" s="277"/>
    </row>
    <row r="7" spans="1:5" ht="18.75">
      <c r="A7" s="32"/>
      <c r="B7" s="34"/>
      <c r="C7" s="32"/>
      <c r="D7" s="35"/>
      <c r="E7" s="34"/>
    </row>
    <row r="8" spans="1:5" ht="34.5" customHeight="1">
      <c r="A8" s="32">
        <v>1</v>
      </c>
      <c r="B8" s="34"/>
      <c r="C8" s="276" t="s">
        <v>118</v>
      </c>
      <c r="D8" s="261">
        <v>6300000</v>
      </c>
      <c r="E8" s="34"/>
    </row>
    <row r="9" spans="1:5" ht="18.75">
      <c r="A9" s="34"/>
      <c r="B9" s="34"/>
      <c r="C9" s="32"/>
      <c r="D9" s="34"/>
      <c r="E9" s="34"/>
    </row>
    <row r="10" spans="1:5" ht="31.5">
      <c r="A10" s="32">
        <v>2</v>
      </c>
      <c r="B10" s="34"/>
      <c r="C10" s="32" t="s">
        <v>119</v>
      </c>
      <c r="D10" s="37" t="s">
        <v>120</v>
      </c>
      <c r="E10" s="37" t="s">
        <v>121</v>
      </c>
    </row>
    <row r="11" spans="1:5" ht="18.75">
      <c r="A11" s="32"/>
      <c r="B11" s="32"/>
      <c r="C11" s="32"/>
      <c r="D11" s="34"/>
      <c r="E11" s="34"/>
    </row>
    <row r="12" spans="1:5" ht="18.75">
      <c r="A12" s="32"/>
      <c r="B12" s="32" t="s">
        <v>122</v>
      </c>
      <c r="C12" s="38" t="s">
        <v>123</v>
      </c>
      <c r="D12" s="41">
        <v>2989377</v>
      </c>
      <c r="E12" s="41">
        <v>6435000</v>
      </c>
    </row>
    <row r="13" spans="1:5" ht="18.75">
      <c r="A13" s="32"/>
      <c r="B13" s="32"/>
      <c r="C13" s="38"/>
      <c r="D13" s="41"/>
      <c r="E13" s="41"/>
    </row>
    <row r="14" spans="1:5" ht="18.75">
      <c r="A14" s="32"/>
      <c r="B14" s="32" t="s">
        <v>124</v>
      </c>
      <c r="C14" s="38" t="s">
        <v>125</v>
      </c>
      <c r="D14" s="41">
        <v>255300</v>
      </c>
      <c r="E14" s="41">
        <v>413397</v>
      </c>
    </row>
    <row r="15" spans="1:5" ht="18.75">
      <c r="A15" s="32"/>
      <c r="B15" s="32"/>
      <c r="C15" s="38"/>
      <c r="D15" s="39"/>
      <c r="E15" s="39"/>
    </row>
    <row r="16" spans="1:5" ht="19.5" thickBot="1">
      <c r="A16" s="32"/>
      <c r="B16" s="32"/>
      <c r="C16" s="32" t="s">
        <v>126</v>
      </c>
      <c r="D16" s="186">
        <f>D12+D14+E12+E14</f>
        <v>10093074</v>
      </c>
      <c r="E16" s="39"/>
    </row>
    <row r="17" spans="1:5" ht="19.5" thickTop="1">
      <c r="A17" s="32"/>
      <c r="B17" s="32"/>
      <c r="C17" s="32"/>
      <c r="D17" s="39"/>
    </row>
    <row r="18" spans="1:5" ht="18.75">
      <c r="A18" s="32">
        <v>3</v>
      </c>
      <c r="B18" s="32"/>
      <c r="C18" s="32" t="s">
        <v>127</v>
      </c>
      <c r="D18" s="281">
        <v>9483590</v>
      </c>
    </row>
    <row r="19" spans="1:5" ht="18.75">
      <c r="A19" s="32"/>
      <c r="B19" s="32"/>
      <c r="C19" s="32"/>
      <c r="D19" s="41"/>
      <c r="E19" s="39"/>
    </row>
    <row r="20" spans="1:5" ht="18.75">
      <c r="A20" s="277"/>
      <c r="B20" s="277"/>
      <c r="C20" s="277"/>
      <c r="D20" s="277"/>
      <c r="E20" s="277"/>
    </row>
    <row r="21" spans="1:5" ht="19.5" thickBot="1">
      <c r="A21" s="39">
        <v>4</v>
      </c>
      <c r="B21" s="39"/>
      <c r="C21" s="39" t="s">
        <v>129</v>
      </c>
      <c r="D21" s="40">
        <v>85466967.670000002</v>
      </c>
      <c r="E21" s="39"/>
    </row>
    <row r="22" spans="1:5" ht="19.5" thickTop="1">
      <c r="A22" s="39"/>
      <c r="B22" s="39"/>
      <c r="C22" s="39"/>
      <c r="D22" s="44"/>
      <c r="E22" s="39"/>
    </row>
    <row r="23" spans="1:5" ht="19.5" thickBot="1">
      <c r="A23" s="39">
        <v>5</v>
      </c>
      <c r="B23" s="39"/>
      <c r="C23" s="39" t="s">
        <v>130</v>
      </c>
      <c r="D23" s="43">
        <v>0</v>
      </c>
      <c r="E23" s="39"/>
    </row>
    <row r="24" spans="1:5" ht="19.5" thickTop="1">
      <c r="A24" s="39"/>
      <c r="B24" s="39"/>
      <c r="C24" s="39"/>
      <c r="D24" s="44"/>
      <c r="E24" s="39"/>
    </row>
    <row r="25" spans="1:5" ht="19.5" thickBot="1">
      <c r="A25" s="39">
        <v>6</v>
      </c>
      <c r="B25" s="39"/>
      <c r="C25" s="39" t="s">
        <v>131</v>
      </c>
      <c r="D25" s="43">
        <v>0</v>
      </c>
      <c r="E25" s="39"/>
    </row>
    <row r="26" spans="1:5" ht="19.5" thickTop="1">
      <c r="A26" s="39"/>
      <c r="B26" s="39"/>
      <c r="C26" s="39"/>
      <c r="D26" s="41"/>
      <c r="E26" s="39"/>
    </row>
    <row r="27" spans="1:5" ht="19.5" thickBot="1">
      <c r="A27" s="41"/>
      <c r="B27" s="41"/>
      <c r="C27" s="39" t="s">
        <v>132</v>
      </c>
      <c r="D27" s="40"/>
      <c r="E27" s="39"/>
    </row>
    <row r="28" spans="1:5" ht="19.5" thickTop="1">
      <c r="A28" s="273" t="s">
        <v>133</v>
      </c>
      <c r="B28" s="273"/>
      <c r="C28" s="273"/>
      <c r="D28" s="273"/>
      <c r="E28" s="273"/>
    </row>
    <row r="29" spans="1:5" ht="19.5" thickBot="1">
      <c r="A29" s="39">
        <v>7</v>
      </c>
      <c r="B29" s="39"/>
      <c r="C29" s="39" t="s">
        <v>134</v>
      </c>
      <c r="D29" s="40">
        <v>16864887</v>
      </c>
      <c r="E29" s="39"/>
    </row>
    <row r="30" spans="1:5" ht="19.5" thickTop="1">
      <c r="A30" s="39"/>
      <c r="B30" s="39"/>
      <c r="C30" s="39"/>
      <c r="D30" s="42"/>
    </row>
    <row r="31" spans="1:5" ht="18.75">
      <c r="A31" s="273" t="s">
        <v>135</v>
      </c>
      <c r="B31" s="273"/>
      <c r="C31" s="273"/>
      <c r="D31" s="273"/>
      <c r="E31" s="273"/>
    </row>
    <row r="32" spans="1:5" ht="18.75">
      <c r="A32" s="39">
        <v>8</v>
      </c>
      <c r="B32" s="41"/>
      <c r="C32" s="39" t="s">
        <v>136</v>
      </c>
      <c r="D32" s="39"/>
      <c r="E32" s="41"/>
    </row>
    <row r="33" spans="1:5" ht="18.75">
      <c r="A33" s="39"/>
      <c r="B33" s="41"/>
      <c r="C33" s="39"/>
      <c r="D33" s="44"/>
      <c r="E33" s="41"/>
    </row>
    <row r="34" spans="1:5" ht="18.75">
      <c r="A34" s="273" t="s">
        <v>137</v>
      </c>
      <c r="B34" s="273"/>
      <c r="C34" s="273"/>
      <c r="D34" s="273"/>
      <c r="E34" s="273"/>
    </row>
    <row r="35" spans="1:5" ht="19.5" thickBot="1">
      <c r="A35" s="39">
        <v>9</v>
      </c>
      <c r="B35" s="41"/>
      <c r="C35" s="39" t="s">
        <v>138</v>
      </c>
      <c r="D35" s="40">
        <v>106412977.55</v>
      </c>
      <c r="E35" s="41"/>
    </row>
    <row r="36" spans="1:5" ht="19.5" thickTop="1">
      <c r="A36" s="39"/>
      <c r="B36" s="41"/>
      <c r="C36" s="39"/>
      <c r="D36" s="41"/>
      <c r="E36" s="41"/>
    </row>
    <row r="37" spans="1:5" ht="18.75">
      <c r="A37" s="272" t="s">
        <v>139</v>
      </c>
      <c r="B37" s="272"/>
      <c r="C37" s="272"/>
      <c r="D37" s="272"/>
      <c r="E37" s="272"/>
    </row>
    <row r="38" spans="1:5" ht="19.5" thickBot="1">
      <c r="A38" s="39">
        <v>10</v>
      </c>
      <c r="B38" s="45"/>
      <c r="C38" s="45" t="s">
        <v>140</v>
      </c>
      <c r="D38" s="46">
        <v>0</v>
      </c>
      <c r="E38" s="39"/>
    </row>
    <row r="39" spans="1:5" ht="19.5" thickTop="1">
      <c r="A39" s="39"/>
      <c r="B39" s="45"/>
      <c r="C39" s="45"/>
      <c r="D39" s="47"/>
      <c r="E39" s="39"/>
    </row>
    <row r="40" spans="1:5" ht="18.75">
      <c r="A40" s="273" t="s">
        <v>141</v>
      </c>
      <c r="B40" s="273"/>
      <c r="C40" s="273"/>
      <c r="D40" s="273"/>
      <c r="E40" s="273"/>
    </row>
    <row r="41" spans="1:5" ht="18.75">
      <c r="A41" s="39">
        <v>11</v>
      </c>
      <c r="B41" s="41"/>
      <c r="C41" s="39" t="s">
        <v>142</v>
      </c>
      <c r="D41" s="256">
        <v>19337865.820000023</v>
      </c>
      <c r="E41" s="41"/>
    </row>
    <row r="42" spans="1:5" ht="18.75">
      <c r="A42" s="39"/>
      <c r="B42" s="41"/>
      <c r="C42" s="39"/>
      <c r="D42" s="41"/>
      <c r="E42" s="41"/>
    </row>
    <row r="43" spans="1:5" ht="19.5" thickBot="1">
      <c r="A43" s="39">
        <v>12</v>
      </c>
      <c r="B43" s="39"/>
      <c r="C43" s="39" t="s">
        <v>204</v>
      </c>
      <c r="D43" s="40"/>
      <c r="E43" s="39"/>
    </row>
    <row r="44" spans="1:5" ht="19.5" thickTop="1">
      <c r="A44" s="41"/>
      <c r="B44" s="39"/>
      <c r="C44" s="41"/>
      <c r="D44" s="41"/>
      <c r="E44" s="39"/>
    </row>
    <row r="45" spans="1:5" ht="19.5" thickBot="1">
      <c r="A45" s="41"/>
      <c r="B45" s="39"/>
      <c r="C45" s="39" t="s">
        <v>144</v>
      </c>
      <c r="D45" s="40">
        <f>D41+D35+D29+D21+D18+D16+D8</f>
        <v>253959362.04000002</v>
      </c>
      <c r="E45" s="39"/>
    </row>
    <row r="46" spans="1:5" ht="19.5" thickTop="1">
      <c r="A46" s="34"/>
      <c r="B46" s="34"/>
      <c r="C46" s="34"/>
      <c r="D46" s="34"/>
      <c r="E46" s="188"/>
    </row>
    <row r="47" spans="1:5" ht="18.75">
      <c r="C47" s="126"/>
      <c r="D47" s="126"/>
      <c r="E47" s="260"/>
    </row>
    <row r="48" spans="1:5">
      <c r="E48" s="24"/>
    </row>
  </sheetData>
  <mergeCells count="1">
    <mergeCell ref="A4:E4"/>
  </mergeCells>
  <printOptions gridLines="1"/>
  <pageMargins left="0.76041666666666663" right="1.0104166666666667" top="0.75" bottom="0.75" header="0.3" footer="0.3"/>
  <pageSetup paperSize="9" scale="57" orientation="portrait" r:id="rId1"/>
</worksheet>
</file>

<file path=xl/worksheets/sheet6.xml><?xml version="1.0" encoding="utf-8"?>
<worksheet xmlns="http://schemas.openxmlformats.org/spreadsheetml/2006/main" xmlns:r="http://schemas.openxmlformats.org/officeDocument/2006/relationships">
  <dimension ref="A1:I47"/>
  <sheetViews>
    <sheetView topLeftCell="C25" workbookViewId="0">
      <selection activeCell="F43" sqref="F43"/>
    </sheetView>
  </sheetViews>
  <sheetFormatPr defaultRowHeight="15"/>
  <cols>
    <col min="3" max="3" width="58.5703125" customWidth="1"/>
    <col min="4" max="4" width="26.42578125" customWidth="1"/>
    <col min="5" max="5" width="25.42578125" customWidth="1"/>
    <col min="6" max="6" width="22" customWidth="1"/>
    <col min="7" max="7" width="21.28515625" customWidth="1"/>
  </cols>
  <sheetData>
    <row r="1" spans="1:9">
      <c r="A1" s="309" t="s">
        <v>0</v>
      </c>
      <c r="B1" s="309"/>
      <c r="C1" s="309"/>
      <c r="D1" s="309"/>
      <c r="E1" s="309"/>
      <c r="F1" s="309"/>
      <c r="G1" s="309"/>
      <c r="H1" s="309"/>
      <c r="I1" s="309"/>
    </row>
    <row r="2" spans="1:9">
      <c r="A2" s="310" t="s">
        <v>1</v>
      </c>
      <c r="B2" s="310"/>
      <c r="C2" s="310"/>
      <c r="D2" s="310"/>
      <c r="E2" s="310"/>
      <c r="F2" s="310"/>
      <c r="G2" s="310"/>
      <c r="H2" s="310"/>
      <c r="I2" s="310"/>
    </row>
    <row r="3" spans="1:9">
      <c r="A3" s="31"/>
      <c r="B3" s="31"/>
      <c r="C3" s="31"/>
      <c r="D3" s="31"/>
      <c r="E3" s="31"/>
      <c r="G3" s="31"/>
      <c r="H3" s="31"/>
      <c r="I3" s="31"/>
    </row>
    <row r="4" spans="1:9" ht="18.75">
      <c r="A4" s="311" t="s">
        <v>185</v>
      </c>
      <c r="B4" s="311"/>
      <c r="C4" s="311"/>
      <c r="D4" s="311"/>
      <c r="E4" s="311"/>
      <c r="F4" s="31"/>
      <c r="G4" s="31"/>
      <c r="H4" s="31"/>
      <c r="I4" s="31"/>
    </row>
    <row r="5" spans="1:9" ht="18.75">
      <c r="A5" s="32"/>
      <c r="B5" s="32"/>
      <c r="C5" s="32"/>
      <c r="D5" s="33"/>
      <c r="E5" s="32"/>
      <c r="F5" s="31"/>
      <c r="G5" s="31"/>
      <c r="H5" s="31"/>
      <c r="I5" s="31"/>
    </row>
    <row r="6" spans="1:9" ht="18.75">
      <c r="A6" s="312" t="s">
        <v>117</v>
      </c>
      <c r="B6" s="312"/>
      <c r="C6" s="312"/>
      <c r="D6" s="312"/>
      <c r="E6" s="312"/>
      <c r="F6" s="31"/>
      <c r="G6" s="31"/>
      <c r="H6" s="31"/>
      <c r="I6" s="31"/>
    </row>
    <row r="7" spans="1:9" ht="19.5" thickBot="1">
      <c r="A7" s="32"/>
      <c r="B7" s="34"/>
      <c r="C7" s="32"/>
      <c r="D7" s="35"/>
      <c r="E7" s="34"/>
      <c r="F7" s="200"/>
      <c r="G7" s="103"/>
      <c r="H7" s="31"/>
      <c r="I7" s="31"/>
    </row>
    <row r="8" spans="1:9" ht="39" thickTop="1" thickBot="1">
      <c r="A8" s="32">
        <v>1</v>
      </c>
      <c r="B8" s="34"/>
      <c r="C8" s="199" t="s">
        <v>118</v>
      </c>
      <c r="D8" s="36">
        <v>0</v>
      </c>
      <c r="E8" s="34"/>
      <c r="F8" s="176"/>
      <c r="G8" s="31"/>
      <c r="H8" s="31"/>
      <c r="I8" s="31"/>
    </row>
    <row r="9" spans="1:9" ht="19.5" thickTop="1">
      <c r="A9" s="34"/>
      <c r="B9" s="34"/>
      <c r="C9" s="32"/>
      <c r="D9" s="34"/>
      <c r="E9" s="34"/>
      <c r="F9" s="31"/>
      <c r="G9" s="31"/>
      <c r="H9" s="31"/>
      <c r="I9" s="31"/>
    </row>
    <row r="10" spans="1:9" ht="18.75">
      <c r="A10" s="32">
        <v>2</v>
      </c>
      <c r="B10" s="34"/>
      <c r="C10" s="32" t="s">
        <v>119</v>
      </c>
      <c r="D10" s="37" t="s">
        <v>120</v>
      </c>
      <c r="E10" s="37" t="s">
        <v>121</v>
      </c>
      <c r="F10" s="31"/>
      <c r="G10" s="31"/>
      <c r="H10" s="31"/>
      <c r="I10" s="187"/>
    </row>
    <row r="11" spans="1:9" ht="18.75">
      <c r="A11" s="32"/>
      <c r="B11" s="32"/>
      <c r="C11" s="32"/>
      <c r="D11" s="34"/>
      <c r="E11" s="34"/>
      <c r="F11" s="31"/>
      <c r="G11" s="31"/>
      <c r="H11" s="31"/>
      <c r="I11" s="187"/>
    </row>
    <row r="12" spans="1:9" ht="18.75">
      <c r="A12" s="32"/>
      <c r="B12" s="32" t="s">
        <v>122</v>
      </c>
      <c r="C12" s="38" t="s">
        <v>123</v>
      </c>
      <c r="D12" s="189">
        <v>12718545</v>
      </c>
      <c r="E12" s="189">
        <v>20210025</v>
      </c>
      <c r="F12" s="103">
        <v>9640000</v>
      </c>
      <c r="G12" s="103">
        <v>16482765</v>
      </c>
      <c r="H12" s="31"/>
      <c r="I12" s="31"/>
    </row>
    <row r="13" spans="1:9" ht="18.75">
      <c r="A13" s="32"/>
      <c r="B13" s="32"/>
      <c r="C13" s="38"/>
      <c r="D13" s="41"/>
      <c r="E13" s="41"/>
      <c r="H13" s="31"/>
      <c r="I13" s="31"/>
    </row>
    <row r="14" spans="1:9" ht="18.75">
      <c r="A14" s="32"/>
      <c r="B14" s="32" t="s">
        <v>124</v>
      </c>
      <c r="C14" s="38" t="s">
        <v>125</v>
      </c>
      <c r="D14" s="41">
        <v>1155895</v>
      </c>
      <c r="E14" s="41">
        <v>1297620</v>
      </c>
      <c r="F14" s="103">
        <v>151895</v>
      </c>
      <c r="G14" s="176">
        <v>331620</v>
      </c>
      <c r="H14" s="31"/>
      <c r="I14" s="103"/>
    </row>
    <row r="15" spans="1:9" ht="18.75">
      <c r="A15" s="32"/>
      <c r="B15" s="32"/>
      <c r="C15" s="38"/>
      <c r="D15" s="39"/>
      <c r="E15" s="39"/>
      <c r="F15" s="103"/>
      <c r="G15" s="103"/>
      <c r="H15" s="31"/>
      <c r="I15" s="31"/>
    </row>
    <row r="16" spans="1:9" ht="19.5" thickBot="1">
      <c r="A16" s="32"/>
      <c r="B16" s="32"/>
      <c r="C16" s="32" t="s">
        <v>126</v>
      </c>
      <c r="D16" s="186">
        <f>D12+D14+E12+E14</f>
        <v>35382085</v>
      </c>
      <c r="E16" s="39"/>
      <c r="F16" s="206">
        <f>F12+F14+G12+G14</f>
        <v>26606280</v>
      </c>
      <c r="G16" s="103"/>
      <c r="H16" s="31"/>
      <c r="I16" s="31"/>
    </row>
    <row r="17" spans="1:9" ht="19.5" thickTop="1">
      <c r="A17" s="32"/>
      <c r="B17" s="32"/>
      <c r="C17" s="32"/>
      <c r="D17" s="39"/>
      <c r="F17" s="103"/>
      <c r="G17" s="176"/>
      <c r="H17" s="31"/>
      <c r="I17" s="31"/>
    </row>
    <row r="18" spans="1:9" ht="19.5" thickBot="1">
      <c r="A18" s="32">
        <v>3</v>
      </c>
      <c r="B18" s="32"/>
      <c r="C18" s="32" t="s">
        <v>127</v>
      </c>
      <c r="D18" s="40">
        <v>15383000</v>
      </c>
      <c r="F18" s="207">
        <v>14473000</v>
      </c>
      <c r="G18" s="31"/>
      <c r="H18" s="31"/>
      <c r="I18" s="31"/>
    </row>
    <row r="19" spans="1:9" ht="19.5" thickTop="1">
      <c r="A19" s="32"/>
      <c r="B19" s="32"/>
      <c r="C19" s="32"/>
      <c r="D19" s="41"/>
      <c r="E19" s="39"/>
      <c r="H19" s="31"/>
      <c r="I19" s="31"/>
    </row>
    <row r="20" spans="1:9" ht="18.75">
      <c r="A20" s="312" t="s">
        <v>128</v>
      </c>
      <c r="B20" s="312"/>
      <c r="C20" s="312"/>
      <c r="D20" s="312"/>
      <c r="E20" s="312"/>
      <c r="H20" s="31"/>
      <c r="I20" s="103"/>
    </row>
    <row r="21" spans="1:9" ht="19.5" thickBot="1">
      <c r="A21" s="39">
        <v>4</v>
      </c>
      <c r="B21" s="39"/>
      <c r="C21" s="39" t="s">
        <v>129</v>
      </c>
      <c r="D21" s="43">
        <v>72583910.5</v>
      </c>
      <c r="E21" s="39"/>
      <c r="F21" s="206">
        <v>53363862.5</v>
      </c>
      <c r="G21" s="31"/>
      <c r="H21" s="31"/>
      <c r="I21" s="31"/>
    </row>
    <row r="22" spans="1:9" ht="19.5" thickTop="1">
      <c r="A22" s="39"/>
      <c r="B22" s="39"/>
      <c r="C22" s="39"/>
      <c r="D22" s="44"/>
      <c r="E22" s="39"/>
      <c r="F22" s="176"/>
      <c r="G22" s="176"/>
      <c r="H22" s="31"/>
      <c r="I22" s="103"/>
    </row>
    <row r="23" spans="1:9" ht="19.5" thickBot="1">
      <c r="A23" s="39">
        <v>5</v>
      </c>
      <c r="B23" s="39"/>
      <c r="C23" s="39" t="s">
        <v>130</v>
      </c>
      <c r="D23" s="43">
        <v>20704853.629999999</v>
      </c>
      <c r="E23" s="39"/>
      <c r="F23" s="207">
        <v>3234828.629999999</v>
      </c>
      <c r="G23" s="176"/>
      <c r="H23" s="31"/>
      <c r="I23" s="103"/>
    </row>
    <row r="24" spans="1:9" ht="19.5" thickTop="1">
      <c r="A24" s="39"/>
      <c r="B24" s="39"/>
      <c r="C24" s="39"/>
      <c r="D24" s="44"/>
      <c r="E24" s="39"/>
      <c r="F24" s="31"/>
      <c r="G24" s="103"/>
      <c r="H24" s="31"/>
      <c r="I24" s="31"/>
    </row>
    <row r="25" spans="1:9" ht="19.5" thickBot="1">
      <c r="A25" s="39">
        <v>6</v>
      </c>
      <c r="B25" s="39"/>
      <c r="C25" s="39" t="s">
        <v>131</v>
      </c>
      <c r="D25" s="43">
        <v>2005000</v>
      </c>
      <c r="E25" s="39"/>
      <c r="F25" s="43">
        <v>2005000</v>
      </c>
      <c r="G25" s="203"/>
      <c r="H25" s="31"/>
      <c r="I25" s="103"/>
    </row>
    <row r="26" spans="1:9" ht="19.5" thickTop="1">
      <c r="A26" s="39"/>
      <c r="B26" s="39"/>
      <c r="C26" s="39"/>
      <c r="D26" s="41"/>
      <c r="E26" s="39"/>
      <c r="F26" s="31"/>
      <c r="G26" s="103"/>
      <c r="H26" s="31"/>
      <c r="I26" s="31"/>
    </row>
    <row r="27" spans="1:9" ht="19.5" thickBot="1">
      <c r="A27" s="41"/>
      <c r="B27" s="41"/>
      <c r="C27" s="39" t="s">
        <v>132</v>
      </c>
      <c r="D27" s="40">
        <f>D21+D23+D25</f>
        <v>95293764.129999995</v>
      </c>
      <c r="E27" s="39"/>
      <c r="F27" s="206">
        <f>F21+F23+F25</f>
        <v>58603691.129999995</v>
      </c>
      <c r="G27" s="103"/>
      <c r="H27" s="31"/>
      <c r="I27" s="31"/>
    </row>
    <row r="28" spans="1:9" ht="19.5" thickTop="1">
      <c r="A28" s="307" t="s">
        <v>133</v>
      </c>
      <c r="B28" s="307"/>
      <c r="C28" s="307"/>
      <c r="D28" s="307"/>
      <c r="E28" s="307"/>
      <c r="F28" s="31"/>
      <c r="G28" s="31"/>
      <c r="H28" s="31"/>
      <c r="I28" s="103"/>
    </row>
    <row r="29" spans="1:9" ht="19.5" thickBot="1">
      <c r="A29" s="39">
        <v>7</v>
      </c>
      <c r="B29" s="39"/>
      <c r="C29" s="39" t="s">
        <v>134</v>
      </c>
      <c r="D29" s="40">
        <v>16510606.439999999</v>
      </c>
      <c r="E29" s="39"/>
      <c r="F29" s="201">
        <v>9225038.8999999985</v>
      </c>
      <c r="G29" s="202"/>
      <c r="H29" s="31"/>
      <c r="I29" s="103"/>
    </row>
    <row r="30" spans="1:9" ht="19.5" thickTop="1">
      <c r="A30" s="39"/>
      <c r="B30" s="39"/>
      <c r="C30" s="39"/>
      <c r="D30" s="42"/>
      <c r="F30" s="31"/>
      <c r="G30" s="202"/>
      <c r="H30" s="31"/>
      <c r="I30" s="31"/>
    </row>
    <row r="31" spans="1:9" ht="18.75">
      <c r="A31" s="307" t="s">
        <v>135</v>
      </c>
      <c r="B31" s="307"/>
      <c r="C31" s="307"/>
      <c r="D31" s="307"/>
      <c r="E31" s="307"/>
      <c r="F31" s="31"/>
      <c r="G31" s="203"/>
      <c r="H31" s="31"/>
      <c r="I31" s="31"/>
    </row>
    <row r="32" spans="1:9" ht="19.5" thickBot="1">
      <c r="A32" s="39">
        <v>8</v>
      </c>
      <c r="B32" s="41"/>
      <c r="C32" s="39" t="s">
        <v>136</v>
      </c>
      <c r="D32" s="40">
        <v>10954100</v>
      </c>
      <c r="E32" s="41"/>
      <c r="F32" s="40">
        <v>10954100</v>
      </c>
      <c r="G32" s="202"/>
      <c r="H32" s="31"/>
      <c r="I32" s="31"/>
    </row>
    <row r="33" spans="1:9" ht="19.5" thickTop="1">
      <c r="A33" s="39"/>
      <c r="B33" s="41"/>
      <c r="C33" s="39"/>
      <c r="D33" s="44"/>
      <c r="E33" s="41"/>
      <c r="F33" s="103"/>
      <c r="G33" s="202"/>
      <c r="H33" s="31"/>
      <c r="I33" s="31"/>
    </row>
    <row r="34" spans="1:9" ht="18.75">
      <c r="A34" s="307" t="s">
        <v>137</v>
      </c>
      <c r="B34" s="307"/>
      <c r="C34" s="307"/>
      <c r="D34" s="307"/>
      <c r="E34" s="307"/>
      <c r="F34" s="31"/>
      <c r="G34" s="202"/>
      <c r="H34" s="31"/>
      <c r="I34" s="31"/>
    </row>
    <row r="35" spans="1:9" ht="19.5" thickBot="1">
      <c r="A35" s="39">
        <v>9</v>
      </c>
      <c r="B35" s="41"/>
      <c r="C35" s="39" t="s">
        <v>138</v>
      </c>
      <c r="D35" s="40">
        <f>'USES OF FUND AS PER PIM'!E79</f>
        <v>154249170.11000001</v>
      </c>
      <c r="E35" s="41"/>
      <c r="F35" s="207">
        <v>66762208.99000001</v>
      </c>
      <c r="G35" s="204"/>
      <c r="H35" s="31"/>
      <c r="I35" s="31"/>
    </row>
    <row r="36" spans="1:9" ht="19.5" thickTop="1">
      <c r="A36" s="39"/>
      <c r="B36" s="41"/>
      <c r="C36" s="39"/>
      <c r="D36" s="41"/>
      <c r="E36" s="41"/>
      <c r="F36" s="31"/>
      <c r="G36" s="202"/>
      <c r="H36" s="31"/>
      <c r="I36" s="31"/>
    </row>
    <row r="37" spans="1:9" ht="18.75">
      <c r="A37" s="308" t="s">
        <v>139</v>
      </c>
      <c r="B37" s="308"/>
      <c r="C37" s="308"/>
      <c r="D37" s="308"/>
      <c r="E37" s="308"/>
      <c r="F37" s="31"/>
      <c r="G37" s="202"/>
      <c r="H37" s="31"/>
      <c r="I37" s="31"/>
    </row>
    <row r="38" spans="1:9" ht="19.5" thickBot="1">
      <c r="A38" s="39">
        <v>10</v>
      </c>
      <c r="B38" s="45"/>
      <c r="C38" s="45" t="s">
        <v>140</v>
      </c>
      <c r="D38" s="46">
        <v>26000000</v>
      </c>
      <c r="E38" s="39"/>
      <c r="F38" s="208">
        <v>0</v>
      </c>
      <c r="G38" s="205"/>
      <c r="H38" s="31"/>
      <c r="I38" s="31"/>
    </row>
    <row r="39" spans="1:9" ht="19.5" thickTop="1">
      <c r="A39" s="39"/>
      <c r="B39" s="45"/>
      <c r="C39" s="45"/>
      <c r="D39" s="47"/>
      <c r="E39" s="39"/>
      <c r="F39" s="31"/>
      <c r="G39" s="202"/>
      <c r="H39" s="31"/>
      <c r="I39" s="31"/>
    </row>
    <row r="40" spans="1:9" ht="18.75">
      <c r="A40" s="307" t="s">
        <v>141</v>
      </c>
      <c r="B40" s="307"/>
      <c r="C40" s="307"/>
      <c r="D40" s="307"/>
      <c r="E40" s="307"/>
      <c r="F40" s="31"/>
      <c r="G40" s="202"/>
      <c r="H40" s="31"/>
      <c r="I40" s="31"/>
    </row>
    <row r="41" spans="1:9" ht="19.5" thickBot="1">
      <c r="A41" s="39">
        <v>11</v>
      </c>
      <c r="B41" s="41"/>
      <c r="C41" s="39" t="s">
        <v>142</v>
      </c>
      <c r="D41" s="40">
        <v>7068659.5</v>
      </c>
      <c r="E41" s="41"/>
      <c r="F41" s="207">
        <v>2519520.5</v>
      </c>
      <c r="G41" s="204"/>
      <c r="H41" s="31"/>
      <c r="I41" s="31"/>
    </row>
    <row r="42" spans="1:9" ht="19.5" thickTop="1">
      <c r="A42" s="39"/>
      <c r="B42" s="41"/>
      <c r="C42" s="39"/>
      <c r="D42" s="41"/>
      <c r="E42" s="41"/>
      <c r="F42" s="31"/>
      <c r="G42" s="202"/>
      <c r="H42" s="31"/>
      <c r="I42" s="31"/>
    </row>
    <row r="43" spans="1:9" ht="19.5" thickBot="1">
      <c r="A43" s="39">
        <v>12</v>
      </c>
      <c r="B43" s="39"/>
      <c r="C43" s="39" t="s">
        <v>143</v>
      </c>
      <c r="D43" s="40">
        <v>16759839.460000001</v>
      </c>
      <c r="E43" s="39"/>
      <c r="F43" s="207">
        <v>5987563.0300000012</v>
      </c>
      <c r="G43" s="205"/>
      <c r="H43" s="31"/>
      <c r="I43" s="31"/>
    </row>
    <row r="44" spans="1:9" ht="19.5" thickTop="1">
      <c r="A44" s="41"/>
      <c r="B44" s="39"/>
      <c r="C44" s="41"/>
      <c r="D44" s="41"/>
      <c r="E44" s="39"/>
      <c r="F44" s="31"/>
      <c r="G44" s="205"/>
      <c r="H44" s="31"/>
      <c r="I44" s="31"/>
    </row>
    <row r="45" spans="1:9" ht="19.5" thickBot="1">
      <c r="A45" s="41"/>
      <c r="B45" s="39"/>
      <c r="C45" s="39" t="s">
        <v>144</v>
      </c>
      <c r="D45" s="40">
        <f>D43+D41+D38+D35+D32+D29+D27+D18+D16</f>
        <v>377601224.63999999</v>
      </c>
      <c r="E45" s="39"/>
      <c r="F45" s="103">
        <f>F43+F41+F35+F32+F29+F27+F18+F16</f>
        <v>195131402.55000001</v>
      </c>
      <c r="G45" s="202"/>
      <c r="H45" s="31"/>
      <c r="I45" s="31"/>
    </row>
    <row r="46" spans="1:9" ht="20.25" thickTop="1" thickBot="1">
      <c r="F46" s="126"/>
      <c r="G46" s="201"/>
    </row>
    <row r="47" spans="1:9" ht="15.75" thickTop="1"/>
  </sheetData>
  <mergeCells count="10">
    <mergeCell ref="A31:E31"/>
    <mergeCell ref="A34:E34"/>
    <mergeCell ref="A37:E37"/>
    <mergeCell ref="A40:E40"/>
    <mergeCell ref="A1:I1"/>
    <mergeCell ref="A2:I2"/>
    <mergeCell ref="A4:E4"/>
    <mergeCell ref="A6:E6"/>
    <mergeCell ref="A20:E20"/>
    <mergeCell ref="A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USES OF FUND AS PER PIM</vt:lpstr>
      <vt:lpstr>SOURCES AND USE OF FUND</vt:lpstr>
      <vt:lpstr>EEP STATEMENT</vt:lpstr>
      <vt:lpstr>DLI STATEMENTS</vt:lpstr>
      <vt:lpstr>SOURCES &amp; USES OF FUND ANNEX</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ACCOUNTANT</dc:creator>
  <cp:lastModifiedBy>HP20</cp:lastModifiedBy>
  <cp:lastPrinted>2020-01-31T16:01:49Z</cp:lastPrinted>
  <dcterms:created xsi:type="dcterms:W3CDTF">2018-10-12T10:56:13Z</dcterms:created>
  <dcterms:modified xsi:type="dcterms:W3CDTF">2020-02-05T13:04:55Z</dcterms:modified>
</cp:coreProperties>
</file>