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40" yWindow="45" windowWidth="20115" windowHeight="7740" activeTab="1"/>
  </bookViews>
  <sheets>
    <sheet name="USES OF FUND AS PER PIM " sheetId="2" r:id="rId1"/>
    <sheet name=" Annex to IFR " sheetId="6" r:id="rId2"/>
    <sheet name="SOURCES AND USES OF FUNDS" sheetId="3" r:id="rId3"/>
    <sheet name="EEP STATEMENTS" sheetId="4" r:id="rId4"/>
    <sheet name="DLI STATEMENT" sheetId="5" r:id="rId5"/>
  </sheets>
  <calcPr calcId="145621"/>
</workbook>
</file>

<file path=xl/calcChain.xml><?xml version="1.0" encoding="utf-8"?>
<calcChain xmlns="http://schemas.openxmlformats.org/spreadsheetml/2006/main">
  <c r="D41" i="6" l="1"/>
  <c r="D39" i="6"/>
  <c r="D33" i="6"/>
  <c r="D27" i="6"/>
  <c r="D21" i="6"/>
  <c r="D19" i="6"/>
  <c r="D25" i="6" s="1"/>
  <c r="D16" i="6"/>
  <c r="E12" i="6"/>
  <c r="D12" i="6"/>
  <c r="E10" i="6"/>
  <c r="D10" i="6"/>
  <c r="D14" i="6" s="1"/>
  <c r="D103" i="2"/>
  <c r="H44" i="2"/>
  <c r="D43" i="6" l="1"/>
  <c r="H68" i="2"/>
  <c r="B16" i="4" l="1"/>
  <c r="B20" i="4" s="1"/>
  <c r="B30" i="3" l="1"/>
  <c r="B23" i="3"/>
  <c r="B54" i="3"/>
  <c r="D10" i="5"/>
  <c r="D9" i="5"/>
  <c r="D8" i="5"/>
  <c r="D7" i="5"/>
  <c r="E10" i="5"/>
  <c r="E9" i="5"/>
  <c r="E8" i="5"/>
  <c r="E7" i="5"/>
  <c r="B63" i="3" l="1"/>
  <c r="B37" i="3" l="1"/>
  <c r="B38" i="3" s="1"/>
  <c r="B100" i="2"/>
  <c r="B88" i="2"/>
  <c r="B76" i="2"/>
  <c r="B32" i="2"/>
  <c r="B104" i="2" l="1"/>
  <c r="B46" i="3"/>
  <c r="B55" i="3" s="1"/>
  <c r="D99" i="2" l="1"/>
  <c r="D98" i="2"/>
  <c r="D96" i="2"/>
  <c r="D95" i="2"/>
  <c r="D93" i="2"/>
  <c r="D92" i="2"/>
  <c r="D91" i="2"/>
  <c r="D87" i="2"/>
  <c r="D86" i="2"/>
  <c r="D84" i="2"/>
  <c r="D83" i="2"/>
  <c r="D82" i="2"/>
  <c r="D81" i="2"/>
  <c r="D80" i="2"/>
  <c r="D79" i="2"/>
  <c r="D75" i="2"/>
  <c r="D74" i="2"/>
  <c r="D71" i="2"/>
  <c r="D70" i="2"/>
  <c r="D69" i="2"/>
  <c r="D68" i="2"/>
  <c r="D65" i="2"/>
  <c r="D64" i="2"/>
  <c r="D63" i="2"/>
  <c r="D61" i="2"/>
  <c r="D60" i="2"/>
  <c r="D59" i="2"/>
  <c r="D57" i="2"/>
  <c r="D56" i="2"/>
  <c r="D55" i="2"/>
  <c r="D54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1" i="2"/>
  <c r="D30" i="2"/>
  <c r="D29" i="2"/>
  <c r="D27" i="2"/>
  <c r="D22" i="2"/>
  <c r="D19" i="2"/>
  <c r="C100" i="2"/>
  <c r="D97" i="2"/>
  <c r="C88" i="2"/>
  <c r="D73" i="2"/>
  <c r="D72" i="2"/>
  <c r="D67" i="2"/>
  <c r="D66" i="2"/>
  <c r="D62" i="2"/>
  <c r="D58" i="2"/>
  <c r="D53" i="2"/>
  <c r="D44" i="2"/>
  <c r="C76" i="2"/>
  <c r="D76" i="2" s="1"/>
  <c r="D24" i="2"/>
  <c r="D25" i="2" s="1"/>
  <c r="D23" i="2"/>
  <c r="D21" i="2"/>
  <c r="D20" i="2"/>
  <c r="D16" i="2"/>
  <c r="D15" i="2"/>
  <c r="D14" i="2"/>
  <c r="D26" i="2"/>
  <c r="D102" i="2" l="1"/>
  <c r="D94" i="2"/>
  <c r="D85" i="2"/>
  <c r="D28" i="2" l="1"/>
  <c r="F10" i="5" l="1"/>
  <c r="F9" i="5"/>
  <c r="C9" i="5"/>
  <c r="F8" i="5"/>
  <c r="F7" i="5"/>
  <c r="C7" i="5" l="1"/>
  <c r="D100" i="2"/>
  <c r="D88" i="2"/>
  <c r="C8" i="5"/>
  <c r="C10" i="5"/>
  <c r="C32" i="2" l="1"/>
  <c r="C104" i="2" l="1"/>
  <c r="D32" i="2"/>
  <c r="D104" i="2" s="1"/>
</calcChain>
</file>

<file path=xl/sharedStrings.xml><?xml version="1.0" encoding="utf-8"?>
<sst xmlns="http://schemas.openxmlformats.org/spreadsheetml/2006/main" count="233" uniqueCount="200">
  <si>
    <t>CENTRE OF EXCELLENCE IN AGRICULTURAL DEVELOPMENT AND SUSTAINABLE ENVIRONMNENT (CEADESE)</t>
  </si>
  <si>
    <t xml:space="preserve">AFRICA HIGHER EDUCATION CENTERS OF EXCELLENCE PROJECT </t>
  </si>
  <si>
    <t>Statement of Sources and Uses of Funds</t>
  </si>
  <si>
    <t xml:space="preserve">Cummulative for  </t>
  </si>
  <si>
    <t>Sources of Fund</t>
  </si>
  <si>
    <t>Financial Year End</t>
  </si>
  <si>
    <t>Naira</t>
  </si>
  <si>
    <t>Opening Cash Balance</t>
  </si>
  <si>
    <t xml:space="preserve">Government Funds  </t>
  </si>
  <si>
    <t>World Bank IDA Funds (Project Account Zenith Bank)</t>
  </si>
  <si>
    <t>Student Fees and Others (IGR Account Zenith Bank)</t>
  </si>
  <si>
    <t>Unaab Microfinance Bank</t>
  </si>
  <si>
    <t>TSA Dollar Account @ prevailing rate</t>
  </si>
  <si>
    <t>Total</t>
  </si>
  <si>
    <t>Add Receipts</t>
  </si>
  <si>
    <t>Government Funds</t>
  </si>
  <si>
    <t>World Bank IDA Funds (DISBURSEMENT)</t>
  </si>
  <si>
    <t>Earned Disbursement for Verified result into TSA Dollar Account   @ prevailing rate</t>
  </si>
  <si>
    <t>Direct Payment from NUC less Refund</t>
  </si>
  <si>
    <t>Receipt from Other funds</t>
  </si>
  <si>
    <t xml:space="preserve">         Income from  Application fee                                    </t>
  </si>
  <si>
    <t xml:space="preserve">         Income from Student fee                                         </t>
  </si>
  <si>
    <t xml:space="preserve">         Income from workshops</t>
  </si>
  <si>
    <t xml:space="preserve">         Refund of unspent advances in other payment</t>
  </si>
  <si>
    <t>Total Financing</t>
  </si>
  <si>
    <t>Less:  ACE Expenditure as per Project Implementation Plan</t>
  </si>
  <si>
    <t>DLI1</t>
  </si>
  <si>
    <t>DLI2</t>
  </si>
  <si>
    <t>DLI3</t>
  </si>
  <si>
    <t>DLI4</t>
  </si>
  <si>
    <t>Bank Charges</t>
  </si>
  <si>
    <t>GRAND TOTAL</t>
  </si>
  <si>
    <t>Total Uses of Funds by Components</t>
  </si>
  <si>
    <t>Bank Charges on IGR Zenith</t>
  </si>
  <si>
    <t>Bank Charges on Unaab Microfinance Bank</t>
  </si>
  <si>
    <t>Total uses of Funds from other funds</t>
  </si>
  <si>
    <t>Closing Balances</t>
  </si>
  <si>
    <t xml:space="preserve">Government Funds </t>
  </si>
  <si>
    <t>TSA Dollar Account</t>
  </si>
  <si>
    <t>TSA Naira  Account</t>
  </si>
  <si>
    <t>Total Closing Cash Balance</t>
  </si>
  <si>
    <t>AFRICA HIGHER EDUCATION CENTERS OF EXCELLENCE PROJECT</t>
  </si>
  <si>
    <t>Uses of Funds by project activities</t>
  </si>
  <si>
    <t>(NAIRA)</t>
  </si>
  <si>
    <t>Expenditure</t>
  </si>
  <si>
    <t>Cummulative for</t>
  </si>
  <si>
    <t>Explanation of</t>
  </si>
  <si>
    <t xml:space="preserve">PAD /Life of </t>
  </si>
  <si>
    <t>Revised</t>
  </si>
  <si>
    <t>Variance</t>
  </si>
  <si>
    <t>Project</t>
  </si>
  <si>
    <t>PAD</t>
  </si>
  <si>
    <t>Actual</t>
  </si>
  <si>
    <t>Planned @ N305/$</t>
  </si>
  <si>
    <t>Planned</t>
  </si>
  <si>
    <t>Expenditure Classification 1 as per Project Implementation Plan</t>
  </si>
  <si>
    <t>Cost of running CEADESE office</t>
  </si>
  <si>
    <t>Cost of stationery and consumables</t>
  </si>
  <si>
    <t>Cost of running Project Vehicle</t>
  </si>
  <si>
    <t>Cost of developing Implementation Plan</t>
  </si>
  <si>
    <t>Cost of signing MOUs</t>
  </si>
  <si>
    <t>Cost of adverts/contacts</t>
  </si>
  <si>
    <t>Operational Cost</t>
  </si>
  <si>
    <t>Cost of coordinating CEADESE meetings</t>
  </si>
  <si>
    <t>Cost of hosting stakeholders' workshops</t>
  </si>
  <si>
    <t>Cost of attending World Bank meetings and Workshops</t>
  </si>
  <si>
    <t>Cost of training (Management and Faculty)</t>
  </si>
  <si>
    <t>Travels (local &amp; international)</t>
  </si>
  <si>
    <t>Running of CEADESE website</t>
  </si>
  <si>
    <t>Facilitation of FUNAAB industrial relations</t>
  </si>
  <si>
    <t>Cost of Monitoring &amp; Evaluation</t>
  </si>
  <si>
    <t>Facilitation of FUNAAB Safeguard office</t>
  </si>
  <si>
    <t>Facilitation of FUNAAB Communication Office</t>
  </si>
  <si>
    <t>ADVANCE FROM IGR</t>
  </si>
  <si>
    <t>Sub Total</t>
  </si>
  <si>
    <t>Expenditure Classification 2 as per Project Implementation Plan</t>
  </si>
  <si>
    <t>Cost of Teaching Materials and softwares</t>
  </si>
  <si>
    <t>Cost of Advertisement</t>
  </si>
  <si>
    <t>Honoraria for Resource persons and Demonstrators</t>
  </si>
  <si>
    <t>Operational costs for workshops</t>
  </si>
  <si>
    <t>Airfare, accommodation, honoraria for facilitors</t>
  </si>
  <si>
    <t>Publication of workshop reports</t>
  </si>
  <si>
    <t>Cost of running language course M.Agse</t>
  </si>
  <si>
    <t xml:space="preserve">Payment to adjunct/part time lecturers/visiting professors M.Agse </t>
  </si>
  <si>
    <t>Operational Costs M.Agse</t>
  </si>
  <si>
    <t xml:space="preserve">Cost of adverts/contacts </t>
  </si>
  <si>
    <t>Cost of course materials M.Agse</t>
  </si>
  <si>
    <t>Stationery M.Agse</t>
  </si>
  <si>
    <t>Cost of exam materials and invigilation M.Agse</t>
  </si>
  <si>
    <t>Cost of scholarship Awards (M.agse)</t>
  </si>
  <si>
    <t>Cost of running language course PhD</t>
  </si>
  <si>
    <t>Payment to adjunct/part time lecturers/visiting professors PhD</t>
  </si>
  <si>
    <t>Operational Cost Ph.D</t>
  </si>
  <si>
    <t>Cost of adverts/contacts PhD</t>
  </si>
  <si>
    <t>Cost of course materials PhD</t>
  </si>
  <si>
    <t>Stationery PhD</t>
  </si>
  <si>
    <t>Cost of exam materials and invigilation PhD</t>
  </si>
  <si>
    <t>Cost of scholarship Awards (PhD)</t>
  </si>
  <si>
    <t>Travel and Maintenance expenses by M.Agse students</t>
  </si>
  <si>
    <t>Travel and Maintenance expenses by PhD Agse students</t>
  </si>
  <si>
    <t>Travel and Supervision expenses for Faculty</t>
  </si>
  <si>
    <t>Cost of Stationery</t>
  </si>
  <si>
    <t>Administrative Fee for Resource Verification</t>
  </si>
  <si>
    <t>National or Regional Accreditation</t>
  </si>
  <si>
    <t>International Accreditation</t>
  </si>
  <si>
    <t>Cost of research support</t>
  </si>
  <si>
    <t>Costs of publications (page charges)</t>
  </si>
  <si>
    <t>Inpur for Externally Generated Revenue</t>
  </si>
  <si>
    <t>Cost of ICT learning platform</t>
  </si>
  <si>
    <t>Cost of civil works</t>
  </si>
  <si>
    <t>Cost of equipment and lab purchases</t>
  </si>
  <si>
    <t>Establishment of research core facilities</t>
  </si>
  <si>
    <t>Expenditure Classification 3 as per Project Implementation Plan</t>
  </si>
  <si>
    <t xml:space="preserve">Cost of Upgrading/running Accounting system </t>
  </si>
  <si>
    <t>Training of financial Officer in World Bank guidelines and fiduciary methods</t>
  </si>
  <si>
    <t xml:space="preserve"> Cost of meetings (audit committees)</t>
  </si>
  <si>
    <t>Cost of Training</t>
  </si>
  <si>
    <t>Cost of hiring external auditor</t>
  </si>
  <si>
    <t xml:space="preserve">Cost of auditing  accounts </t>
  </si>
  <si>
    <t>Web transparency on financial management (web-access to audit reports, interim financial reports, budgets and annual work-plan)</t>
  </si>
  <si>
    <t>Expenditure Classification 4 as per Project Implementation Plan</t>
  </si>
  <si>
    <t>Cost of hiring Procurement Consultant</t>
  </si>
  <si>
    <t>Cost of producing procurement manual</t>
  </si>
  <si>
    <t>Cost of producing bid documents</t>
  </si>
  <si>
    <t>Cost of bid advertisement</t>
  </si>
  <si>
    <t>cost of holding bid opening</t>
  </si>
  <si>
    <t>Cost of bid evaluation</t>
  </si>
  <si>
    <t xml:space="preserve">Operational Cost </t>
  </si>
  <si>
    <t>Cost of training</t>
  </si>
  <si>
    <t xml:space="preserve">Grand Total Uses of Funds </t>
  </si>
  <si>
    <t>Work on the PAD/Life of project for the period</t>
  </si>
  <si>
    <t>Grand total of the funds</t>
  </si>
  <si>
    <t>AFRICA HIGHER EDUCATION CENTERS OF EXCELLENCE PROJECT (126974)</t>
  </si>
  <si>
    <t xml:space="preserve">Statement of Reimbursable Eligible Expenditure Programs (EEPs) </t>
  </si>
  <si>
    <t>Eligible Expenditure Program (EEP)</t>
  </si>
  <si>
    <t>PAD/Life of Project</t>
  </si>
  <si>
    <t>EEP 1: Salaries</t>
  </si>
  <si>
    <t xml:space="preserve">EEP 2: Non Procurable Expenditure as defined in Financing Agreement </t>
  </si>
  <si>
    <t>Total EEPs</t>
  </si>
  <si>
    <t xml:space="preserve">Work on cummulative for the life of  project for each Centre </t>
  </si>
  <si>
    <t>NOTES ANNEX</t>
  </si>
  <si>
    <t>DISBURSEMENT LINKED TO INDICATORS</t>
  </si>
  <si>
    <t>ACTIONS TO BE COMPLETED</t>
  </si>
  <si>
    <t>STATUS OF ACTIONS COMPLETION</t>
  </si>
  <si>
    <t>AMOUNT ALLOCATED</t>
  </si>
  <si>
    <t>AMOUNT DISBURSED</t>
  </si>
  <si>
    <t>UNDISBURSED BALANCE</t>
  </si>
  <si>
    <t>Training (Management and Faculty)</t>
  </si>
  <si>
    <t xml:space="preserve">Meeting milestones for improved learning and research environment                                        </t>
  </si>
  <si>
    <t xml:space="preserve">Trainings for Audit committee members                                                          </t>
  </si>
  <si>
    <t>Engagement of Procurement Consultant</t>
  </si>
  <si>
    <t>for the semi-annual period ending Financial Year End 3oth June, 2018</t>
  </si>
  <si>
    <t>Semi-Annual Period ending June 2018</t>
  </si>
  <si>
    <t>for the  period ending 30th June, 2018</t>
  </si>
  <si>
    <t>Semi-Annual Period ending……30th June 2018</t>
  </si>
  <si>
    <t>for the period ending 30th June 2018</t>
  </si>
  <si>
    <t>Semi-Annual Period ending 30th June, 2018</t>
  </si>
  <si>
    <t>Financial Year End 31st December, 2018</t>
  </si>
  <si>
    <t>Cost of developing /revising curricula M.Agse</t>
  </si>
  <si>
    <t>Cost of developing/revising curricula PhD</t>
  </si>
  <si>
    <t>Costs of research theses/dissertations  for  70 students</t>
  </si>
  <si>
    <t>TSA Naira Account (project account)</t>
  </si>
  <si>
    <t>Refund of unspent advances into TSA Naira project account</t>
  </si>
  <si>
    <t>Bidding Fee</t>
  </si>
  <si>
    <t>Payment of first and second semester Honorarium 2016/2017 Academic session to CEADESE Course lecturers</t>
  </si>
  <si>
    <t xml:space="preserve">refund </t>
  </si>
  <si>
    <t xml:space="preserve">payment of shortfall of rent of acccomodation for fadama guys </t>
  </si>
  <si>
    <t>Audit board meeting allowance</t>
  </si>
  <si>
    <t>DOLLAR @ N304.95/$</t>
  </si>
  <si>
    <t>USE OF FUNDS FROM OTHER SOURCES</t>
  </si>
  <si>
    <t>Other Expenditure from IGR</t>
  </si>
  <si>
    <t>Annex to IFR: Notes on Expenditures</t>
  </si>
  <si>
    <t>Consultant  and Travel Costs</t>
  </si>
  <si>
    <t>Consultant Costs, including project implementation and administration staff</t>
  </si>
  <si>
    <t>Travel, Accommodation,  and Per Diem</t>
  </si>
  <si>
    <t>Travel and Accomodation</t>
  </si>
  <si>
    <t xml:space="preserve">Per Diem </t>
  </si>
  <si>
    <t>i.</t>
  </si>
  <si>
    <t>International travel</t>
  </si>
  <si>
    <t>ii.</t>
  </si>
  <si>
    <t>Domestic travel</t>
  </si>
  <si>
    <t>Total (Travel, Accommodation, and Per Diem)</t>
  </si>
  <si>
    <t>Training and conference fees</t>
  </si>
  <si>
    <t>Goods and equipment</t>
  </si>
  <si>
    <t xml:space="preserve">Learning and Research Equipment </t>
  </si>
  <si>
    <t>Vehicles</t>
  </si>
  <si>
    <t>Other goods incl. reagents</t>
  </si>
  <si>
    <t>Total Goods and Equipment</t>
  </si>
  <si>
    <t>Scholarship Payments</t>
  </si>
  <si>
    <t>Scholarship Payments/research support</t>
  </si>
  <si>
    <t>ACE Hosted Workshops and Seminars</t>
  </si>
  <si>
    <t>Workshops and Seminars</t>
  </si>
  <si>
    <t>Civil Works</t>
  </si>
  <si>
    <t>Civil works, including rehabilitation and new construction</t>
  </si>
  <si>
    <t>Marketing, Communication, and Recruitment</t>
  </si>
  <si>
    <t>Communication and Marketing, including website</t>
  </si>
  <si>
    <t>General Expenses</t>
  </si>
  <si>
    <t>Operating costs including utilities, banking fees etc.</t>
  </si>
  <si>
    <t xml:space="preserve">Other </t>
  </si>
  <si>
    <t>The schedule below provide additional details on expenditures summarized in the Sources and Uses of Funds covering the period  01-01-2018 to 30-06-2018.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</si>
</sst>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8"/>
      <name val="Arial"/>
      <family val="2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8"/>
      <color indexed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name val="Cambria"/>
      <family val="1"/>
      <scheme val="major"/>
    </font>
    <font>
      <sz val="8"/>
      <color theme="1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10"/>
      <name val="Cambria"/>
      <family val="1"/>
      <scheme val="major"/>
    </font>
    <font>
      <sz val="8"/>
      <name val="Tahoma"/>
      <family val="2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8"/>
      <color rgb="FF000000"/>
      <name val="Cambria"/>
      <family val="1"/>
      <scheme val="major"/>
    </font>
    <font>
      <sz val="9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rgb="FF000000"/>
      <name val="Tahoma"/>
      <family val="2"/>
    </font>
    <font>
      <sz val="9"/>
      <name val="Arial Narrow"/>
      <family val="2"/>
    </font>
    <font>
      <sz val="10"/>
      <color rgb="FF000000"/>
      <name val="Cambria"/>
      <family val="1"/>
      <scheme val="major"/>
    </font>
    <font>
      <b/>
      <sz val="9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name val="Arial"/>
      <family val="2"/>
    </font>
    <font>
      <sz val="10"/>
      <color theme="5"/>
      <name val="Cambria"/>
      <family val="1"/>
      <scheme val="major"/>
    </font>
    <font>
      <sz val="8"/>
      <color rgb="FF000000"/>
      <name val="Calibri"/>
      <family val="2"/>
      <scheme val="minor"/>
    </font>
    <font>
      <b/>
      <sz val="8"/>
      <color rgb="FF000000"/>
      <name val="Cambria"/>
      <family val="1"/>
      <scheme val="major"/>
    </font>
    <font>
      <sz val="10"/>
      <name val="Calibri"/>
      <family val="2"/>
      <scheme val="minor"/>
    </font>
    <font>
      <b/>
      <u val="doubleAccounting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4">
    <xf numFmtId="0" fontId="0" fillId="0" borderId="0" xfId="0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9" fillId="0" borderId="19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43" fontId="7" fillId="0" borderId="6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0" fontId="0" fillId="0" borderId="16" xfId="0" applyBorder="1" applyAlignment="1">
      <alignment wrapText="1"/>
    </xf>
    <xf numFmtId="4" fontId="30" fillId="0" borderId="6" xfId="0" applyNumberFormat="1" applyFont="1" applyBorder="1" applyAlignment="1">
      <alignment horizontal="right" vertical="center"/>
    </xf>
    <xf numFmtId="43" fontId="32" fillId="0" borderId="6" xfId="0" applyNumberFormat="1" applyFont="1" applyBorder="1" applyAlignment="1">
      <alignment vertical="center"/>
    </xf>
    <xf numFmtId="43" fontId="32" fillId="0" borderId="6" xfId="0" applyNumberFormat="1" applyFont="1" applyBorder="1" applyAlignment="1"/>
    <xf numFmtId="0" fontId="0" fillId="0" borderId="6" xfId="0" applyBorder="1" applyAlignment="1">
      <alignment wrapText="1"/>
    </xf>
    <xf numFmtId="43" fontId="33" fillId="0" borderId="16" xfId="0" applyNumberFormat="1" applyFont="1" applyBorder="1" applyAlignment="1">
      <alignment vertical="center" wrapText="1"/>
    </xf>
    <xf numFmtId="43" fontId="36" fillId="3" borderId="6" xfId="0" applyNumberFormat="1" applyFont="1" applyFill="1" applyBorder="1" applyAlignment="1">
      <alignment vertical="center"/>
    </xf>
    <xf numFmtId="43" fontId="8" fillId="0" borderId="6" xfId="0" applyNumberFormat="1" applyFont="1" applyBorder="1" applyAlignment="1">
      <alignment wrapText="1"/>
    </xf>
    <xf numFmtId="43" fontId="32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justify"/>
    </xf>
    <xf numFmtId="4" fontId="34" fillId="0" borderId="6" xfId="0" applyNumberFormat="1" applyFont="1" applyBorder="1" applyAlignment="1">
      <alignment horizontal="right" vertical="center"/>
    </xf>
    <xf numFmtId="4" fontId="37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top"/>
    </xf>
    <xf numFmtId="0" fontId="0" fillId="0" borderId="25" xfId="0" applyBorder="1" applyAlignment="1">
      <alignment wrapText="1"/>
    </xf>
    <xf numFmtId="0" fontId="0" fillId="0" borderId="0" xfId="0" applyBorder="1" applyAlignment="1">
      <alignment wrapText="1"/>
    </xf>
    <xf numFmtId="43" fontId="33" fillId="0" borderId="0" xfId="0" applyNumberFormat="1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6" fillId="0" borderId="0" xfId="0" applyFont="1" applyAlignment="1"/>
    <xf numFmtId="0" fontId="4" fillId="0" borderId="0" xfId="0" applyFont="1" applyAlignment="1"/>
    <xf numFmtId="0" fontId="0" fillId="0" borderId="29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9" fillId="0" borderId="6" xfId="0" applyFont="1" applyBorder="1" applyAlignment="1"/>
    <xf numFmtId="43" fontId="7" fillId="0" borderId="6" xfId="0" applyNumberFormat="1" applyFont="1" applyBorder="1" applyAlignment="1">
      <alignment vertical="center"/>
    </xf>
    <xf numFmtId="43" fontId="27" fillId="0" borderId="6" xfId="0" applyNumberFormat="1" applyFont="1" applyBorder="1" applyAlignment="1"/>
    <xf numFmtId="4" fontId="27" fillId="0" borderId="6" xfId="0" applyNumberFormat="1" applyFont="1" applyBorder="1" applyAlignment="1">
      <alignment horizontal="right" vertical="center"/>
    </xf>
    <xf numFmtId="43" fontId="29" fillId="0" borderId="6" xfId="0" applyNumberFormat="1" applyFont="1" applyBorder="1" applyAlignment="1"/>
    <xf numFmtId="43" fontId="25" fillId="0" borderId="6" xfId="0" applyNumberFormat="1" applyFont="1" applyBorder="1" applyAlignment="1">
      <alignment vertical="center"/>
    </xf>
    <xf numFmtId="43" fontId="28" fillId="0" borderId="6" xfId="0" applyNumberFormat="1" applyFont="1" applyBorder="1" applyAlignment="1">
      <alignment vertical="center"/>
    </xf>
    <xf numFmtId="0" fontId="7" fillId="0" borderId="6" xfId="0" applyFont="1" applyFill="1" applyBorder="1" applyAlignment="1"/>
    <xf numFmtId="0" fontId="7" fillId="0" borderId="6" xfId="0" applyNumberFormat="1" applyFont="1" applyBorder="1" applyAlignment="1">
      <alignment vertical="center"/>
    </xf>
    <xf numFmtId="43" fontId="31" fillId="0" borderId="6" xfId="0" applyNumberFormat="1" applyFont="1" applyBorder="1" applyAlignment="1">
      <alignment vertical="center"/>
    </xf>
    <xf numFmtId="43" fontId="21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/>
    </xf>
    <xf numFmtId="43" fontId="7" fillId="0" borderId="6" xfId="0" applyNumberFormat="1" applyFont="1" applyBorder="1" applyAlignment="1"/>
    <xf numFmtId="0" fontId="7" fillId="0" borderId="6" xfId="0" applyFont="1" applyFill="1" applyBorder="1" applyAlignment="1">
      <alignment horizontal="left"/>
    </xf>
    <xf numFmtId="0" fontId="0" fillId="0" borderId="6" xfId="0" applyBorder="1" applyAlignment="1"/>
    <xf numFmtId="0" fontId="7" fillId="0" borderId="6" xfId="0" applyFont="1" applyBorder="1" applyAlignment="1"/>
    <xf numFmtId="0" fontId="8" fillId="0" borderId="6" xfId="0" applyFont="1" applyBorder="1" applyAlignment="1"/>
    <xf numFmtId="43" fontId="31" fillId="0" borderId="6" xfId="0" applyNumberFormat="1" applyFont="1" applyBorder="1" applyAlignment="1"/>
    <xf numFmtId="43" fontId="8" fillId="0" borderId="6" xfId="0" applyNumberFormat="1" applyFont="1" applyBorder="1" applyAlignment="1"/>
    <xf numFmtId="43" fontId="28" fillId="0" borderId="6" xfId="0" applyNumberFormat="1" applyFont="1" applyBorder="1" applyAlignment="1"/>
    <xf numFmtId="0" fontId="25" fillId="0" borderId="6" xfId="0" applyFont="1" applyBorder="1" applyAlignment="1"/>
    <xf numFmtId="43" fontId="6" fillId="0" borderId="6" xfId="0" applyNumberFormat="1" applyFont="1" applyBorder="1" applyAlignment="1"/>
    <xf numFmtId="43" fontId="33" fillId="0" borderId="6" xfId="0" applyNumberFormat="1" applyFont="1" applyBorder="1" applyAlignment="1"/>
    <xf numFmtId="43" fontId="7" fillId="4" borderId="6" xfId="0" applyNumberFormat="1" applyFont="1" applyFill="1" applyBorder="1" applyAlignment="1"/>
    <xf numFmtId="0" fontId="7" fillId="4" borderId="6" xfId="0" applyFont="1" applyFill="1" applyBorder="1" applyAlignment="1"/>
    <xf numFmtId="0" fontId="8" fillId="4" borderId="6" xfId="0" applyFont="1" applyFill="1" applyBorder="1" applyAlignment="1"/>
    <xf numFmtId="43" fontId="25" fillId="0" borderId="6" xfId="0" applyNumberFormat="1" applyFont="1" applyBorder="1" applyAlignment="1"/>
    <xf numFmtId="0" fontId="25" fillId="4" borderId="6" xfId="0" applyFont="1" applyFill="1" applyBorder="1" applyAlignment="1"/>
    <xf numFmtId="43" fontId="25" fillId="4" borderId="6" xfId="0" applyNumberFormat="1" applyFont="1" applyFill="1" applyBorder="1" applyAlignment="1"/>
    <xf numFmtId="0" fontId="25" fillId="4" borderId="6" xfId="0" applyFont="1" applyFill="1" applyBorder="1" applyAlignment="1">
      <alignment vertical="center"/>
    </xf>
    <xf numFmtId="43" fontId="7" fillId="4" borderId="6" xfId="0" applyNumberFormat="1" applyFont="1" applyFill="1" applyBorder="1" applyAlignment="1">
      <alignment vertical="center"/>
    </xf>
    <xf numFmtId="43" fontId="8" fillId="4" borderId="6" xfId="0" applyNumberFormat="1" applyFont="1" applyFill="1" applyBorder="1" applyAlignment="1"/>
    <xf numFmtId="0" fontId="9" fillId="0" borderId="6" xfId="0" applyFont="1" applyFill="1" applyBorder="1" applyAlignment="1"/>
    <xf numFmtId="43" fontId="30" fillId="0" borderId="6" xfId="0" applyNumberFormat="1" applyFont="1" applyBorder="1" applyAlignment="1">
      <alignment horizontal="right" vertical="center"/>
    </xf>
    <xf numFmtId="43" fontId="38" fillId="0" borderId="6" xfId="0" applyNumberFormat="1" applyFont="1" applyBorder="1" applyAlignment="1"/>
    <xf numFmtId="4" fontId="38" fillId="0" borderId="6" xfId="0" applyNumberFormat="1" applyFont="1" applyBorder="1" applyAlignment="1">
      <alignment horizontal="right" vertical="center"/>
    </xf>
    <xf numFmtId="43" fontId="0" fillId="3" borderId="6" xfId="0" applyNumberFormat="1" applyFill="1" applyBorder="1" applyAlignment="1"/>
    <xf numFmtId="43" fontId="39" fillId="0" borderId="6" xfId="0" applyNumberFormat="1" applyFont="1" applyBorder="1" applyAlignment="1"/>
    <xf numFmtId="0" fontId="10" fillId="0" borderId="6" xfId="0" applyFont="1" applyBorder="1" applyAlignment="1"/>
    <xf numFmtId="43" fontId="0" fillId="0" borderId="6" xfId="0" applyNumberFormat="1" applyBorder="1" applyAlignment="1"/>
    <xf numFmtId="43" fontId="0" fillId="0" borderId="0" xfId="0" applyNumberFormat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7" fontId="5" fillId="0" borderId="14" xfId="0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6" fillId="0" borderId="6" xfId="0" applyFont="1" applyBorder="1" applyAlignment="1">
      <alignment wrapText="1"/>
    </xf>
    <xf numFmtId="4" fontId="8" fillId="0" borderId="6" xfId="0" applyNumberFormat="1" applyFont="1" applyBorder="1" applyAlignment="1">
      <alignment horizontal="right" vertical="center" wrapText="1"/>
    </xf>
    <xf numFmtId="43" fontId="10" fillId="0" borderId="6" xfId="0" applyNumberFormat="1" applyFont="1" applyBorder="1" applyAlignment="1">
      <alignment wrapText="1"/>
    </xf>
    <xf numFmtId="4" fontId="10" fillId="0" borderId="6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wrapText="1"/>
    </xf>
    <xf numFmtId="0" fontId="12" fillId="0" borderId="10" xfId="0" applyFont="1" applyBorder="1" applyAlignment="1">
      <alignment horizontal="left" wrapText="1"/>
    </xf>
    <xf numFmtId="43" fontId="8" fillId="0" borderId="18" xfId="0" applyNumberFormat="1" applyFont="1" applyBorder="1" applyAlignment="1">
      <alignment wrapText="1"/>
    </xf>
    <xf numFmtId="0" fontId="14" fillId="0" borderId="6" xfId="0" applyFont="1" applyBorder="1" applyAlignment="1">
      <alignment wrapText="1"/>
    </xf>
    <xf numFmtId="4" fontId="16" fillId="0" borderId="6" xfId="0" applyNumberFormat="1" applyFont="1" applyBorder="1" applyAlignment="1">
      <alignment wrapText="1"/>
    </xf>
    <xf numFmtId="43" fontId="3" fillId="0" borderId="12" xfId="0" applyNumberFormat="1" applyFont="1" applyBorder="1" applyAlignment="1">
      <alignment wrapText="1"/>
    </xf>
    <xf numFmtId="0" fontId="14" fillId="0" borderId="6" xfId="0" applyFont="1" applyBorder="1" applyAlignment="1">
      <alignment horizontal="left" wrapText="1"/>
    </xf>
    <xf numFmtId="4" fontId="17" fillId="0" borderId="6" xfId="0" applyNumberFormat="1" applyFont="1" applyBorder="1" applyAlignment="1">
      <alignment vertical="top" wrapText="1"/>
    </xf>
    <xf numFmtId="43" fontId="19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wrapText="1"/>
    </xf>
    <xf numFmtId="43" fontId="3" fillId="0" borderId="23" xfId="0" applyNumberFormat="1" applyFont="1" applyBorder="1" applyAlignment="1">
      <alignment wrapText="1"/>
    </xf>
    <xf numFmtId="0" fontId="7" fillId="2" borderId="7" xfId="0" applyFont="1" applyFill="1" applyBorder="1" applyAlignment="1">
      <alignment wrapText="1"/>
    </xf>
    <xf numFmtId="43" fontId="8" fillId="2" borderId="5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left" wrapText="1"/>
    </xf>
    <xf numFmtId="43" fontId="7" fillId="0" borderId="16" xfId="0" applyNumberFormat="1" applyFont="1" applyBorder="1" applyAlignment="1">
      <alignment wrapText="1"/>
    </xf>
    <xf numFmtId="0" fontId="13" fillId="0" borderId="6" xfId="0" applyFont="1" applyBorder="1" applyAlignment="1">
      <alignment horizontal="left" wrapText="1"/>
    </xf>
    <xf numFmtId="43" fontId="22" fillId="0" borderId="6" xfId="0" applyNumberFormat="1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43" fontId="23" fillId="0" borderId="28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24" fillId="0" borderId="6" xfId="0" applyFont="1" applyBorder="1" applyAlignment="1">
      <alignment wrapText="1"/>
    </xf>
    <xf numFmtId="4" fontId="25" fillId="0" borderId="6" xfId="0" applyNumberFormat="1" applyFont="1" applyBorder="1" applyAlignment="1">
      <alignment wrapText="1"/>
    </xf>
    <xf numFmtId="43" fontId="3" fillId="0" borderId="28" xfId="0" applyNumberFormat="1" applyFont="1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0" borderId="13" xfId="0" applyFont="1" applyBorder="1" applyAlignment="1">
      <alignment wrapText="1"/>
    </xf>
    <xf numFmtId="43" fontId="40" fillId="0" borderId="6" xfId="0" applyNumberFormat="1" applyFont="1" applyBorder="1" applyAlignment="1">
      <alignment wrapText="1"/>
    </xf>
    <xf numFmtId="43" fontId="0" fillId="0" borderId="6" xfId="0" applyNumberFormat="1" applyBorder="1" applyAlignment="1">
      <alignment wrapText="1"/>
    </xf>
    <xf numFmtId="0" fontId="4" fillId="0" borderId="13" xfId="0" applyFont="1" applyBorder="1" applyAlignment="1">
      <alignment wrapText="1"/>
    </xf>
    <xf numFmtId="0" fontId="0" fillId="0" borderId="6" xfId="0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0" fillId="0" borderId="32" xfId="0" applyBorder="1" applyAlignment="1">
      <alignment wrapText="1"/>
    </xf>
    <xf numFmtId="0" fontId="2" fillId="0" borderId="33" xfId="0" applyFont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30" xfId="0" applyFill="1" applyBorder="1" applyAlignment="1">
      <alignment wrapText="1"/>
    </xf>
    <xf numFmtId="43" fontId="41" fillId="0" borderId="0" xfId="0" applyNumberFormat="1" applyFont="1" applyAlignment="1">
      <alignment wrapText="1"/>
    </xf>
    <xf numFmtId="0" fontId="3" fillId="5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26" fillId="0" borderId="13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35" fillId="0" borderId="15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10" fontId="11" fillId="0" borderId="6" xfId="2" applyNumberFormat="1" applyFont="1" applyBorder="1" applyAlignment="1">
      <alignment wrapText="1"/>
    </xf>
    <xf numFmtId="44" fontId="11" fillId="0" borderId="6" xfId="0" applyNumberFormat="1" applyFont="1" applyBorder="1" applyAlignment="1">
      <alignment wrapText="1"/>
    </xf>
    <xf numFmtId="44" fontId="15" fillId="0" borderId="6" xfId="0" applyNumberFormat="1" applyFont="1" applyBorder="1" applyAlignment="1">
      <alignment wrapText="1"/>
    </xf>
    <xf numFmtId="10" fontId="0" fillId="0" borderId="6" xfId="0" applyNumberFormat="1" applyBorder="1" applyAlignment="1">
      <alignment wrapText="1"/>
    </xf>
    <xf numFmtId="4" fontId="7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43" fontId="0" fillId="0" borderId="0" xfId="0" applyNumberFormat="1"/>
    <xf numFmtId="0" fontId="2" fillId="0" borderId="6" xfId="0" applyFont="1" applyBorder="1" applyAlignment="1">
      <alignment horizontal="left" wrapText="1"/>
    </xf>
    <xf numFmtId="43" fontId="10" fillId="0" borderId="6" xfId="0" applyNumberFormat="1" applyFont="1" applyBorder="1"/>
    <xf numFmtId="0" fontId="17" fillId="0" borderId="6" xfId="3" applyFont="1" applyBorder="1" applyAlignment="1">
      <alignment vertical="top"/>
    </xf>
    <xf numFmtId="0" fontId="6" fillId="0" borderId="6" xfId="0" applyFont="1" applyBorder="1" applyAlignment="1"/>
    <xf numFmtId="43" fontId="6" fillId="0" borderId="6" xfId="0" applyNumberFormat="1" applyFont="1" applyBorder="1" applyAlignment="1">
      <alignment vertical="center"/>
    </xf>
    <xf numFmtId="43" fontId="33" fillId="0" borderId="6" xfId="0" applyNumberFormat="1" applyFont="1" applyBorder="1" applyAlignment="1">
      <alignment vertical="center"/>
    </xf>
    <xf numFmtId="43" fontId="3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/>
    <xf numFmtId="0" fontId="8" fillId="2" borderId="6" xfId="0" applyFont="1" applyFill="1" applyBorder="1" applyAlignment="1"/>
    <xf numFmtId="0" fontId="7" fillId="0" borderId="6" xfId="0" applyFont="1" applyBorder="1" applyAlignment="1">
      <alignment horizontal="left" wrapText="1"/>
    </xf>
    <xf numFmtId="43" fontId="0" fillId="0" borderId="6" xfId="0" applyNumberFormat="1" applyBorder="1"/>
    <xf numFmtId="0" fontId="6" fillId="2" borderId="6" xfId="0" applyFont="1" applyFill="1" applyBorder="1" applyAlignment="1"/>
    <xf numFmtId="43" fontId="7" fillId="2" borderId="6" xfId="0" applyNumberFormat="1" applyFont="1" applyFill="1" applyBorder="1" applyAlignment="1"/>
    <xf numFmtId="43" fontId="32" fillId="3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/>
    </xf>
    <xf numFmtId="4" fontId="37" fillId="0" borderId="6" xfId="0" applyNumberFormat="1" applyFont="1" applyBorder="1" applyAlignment="1">
      <alignment horizontal="right"/>
    </xf>
    <xf numFmtId="43" fontId="32" fillId="3" borderId="6" xfId="0" applyNumberFormat="1" applyFont="1" applyFill="1" applyBorder="1" applyAlignment="1"/>
    <xf numFmtId="43" fontId="35" fillId="0" borderId="6" xfId="0" applyNumberFormat="1" applyFont="1" applyBorder="1" applyAlignment="1"/>
    <xf numFmtId="4" fontId="35" fillId="0" borderId="6" xfId="0" applyNumberFormat="1" applyFont="1" applyBorder="1" applyAlignment="1"/>
    <xf numFmtId="4" fontId="0" fillId="0" borderId="0" xfId="0" applyNumberFormat="1"/>
    <xf numFmtId="43" fontId="7" fillId="0" borderId="6" xfId="1" applyFont="1" applyBorder="1" applyAlignment="1">
      <alignment vertical="center"/>
    </xf>
    <xf numFmtId="4" fontId="0" fillId="0" borderId="0" xfId="0" applyNumberFormat="1" applyAlignment="1">
      <alignment wrapText="1"/>
    </xf>
    <xf numFmtId="43" fontId="0" fillId="0" borderId="6" xfId="1" applyFont="1" applyBorder="1" applyAlignment="1">
      <alignment wrapText="1"/>
    </xf>
    <xf numFmtId="43" fontId="0" fillId="0" borderId="0" xfId="1" applyFont="1"/>
    <xf numFmtId="43" fontId="13" fillId="0" borderId="21" xfId="1" applyFont="1" applyBorder="1" applyAlignment="1">
      <alignment horizontal="right" vertical="top" wrapText="1"/>
    </xf>
    <xf numFmtId="43" fontId="15" fillId="0" borderId="6" xfId="1" applyFont="1" applyBorder="1" applyAlignment="1">
      <alignment wrapText="1"/>
    </xf>
    <xf numFmtId="43" fontId="7" fillId="2" borderId="24" xfId="1" applyFont="1" applyFill="1" applyBorder="1" applyAlignment="1">
      <alignment wrapText="1"/>
    </xf>
    <xf numFmtId="43" fontId="42" fillId="0" borderId="19" xfId="0" applyNumberFormat="1" applyFont="1" applyBorder="1" applyAlignment="1">
      <alignment wrapText="1"/>
    </xf>
    <xf numFmtId="43" fontId="42" fillId="0" borderId="6" xfId="0" applyNumberFormat="1" applyFont="1" applyBorder="1" applyAlignment="1">
      <alignment wrapText="1"/>
    </xf>
    <xf numFmtId="0" fontId="44" fillId="0" borderId="6" xfId="0" applyFont="1" applyBorder="1" applyAlignment="1">
      <alignment wrapText="1"/>
    </xf>
    <xf numFmtId="4" fontId="42" fillId="0" borderId="6" xfId="0" applyNumberFormat="1" applyFont="1" applyBorder="1" applyAlignment="1">
      <alignment horizontal="right" vertical="center" wrapText="1"/>
    </xf>
    <xf numFmtId="43" fontId="44" fillId="0" borderId="6" xfId="0" applyNumberFormat="1" applyFont="1" applyBorder="1" applyAlignment="1">
      <alignment wrapText="1"/>
    </xf>
    <xf numFmtId="43" fontId="45" fillId="0" borderId="20" xfId="0" applyNumberFormat="1" applyFont="1" applyBorder="1" applyAlignment="1">
      <alignment wrapText="1"/>
    </xf>
    <xf numFmtId="43" fontId="45" fillId="0" borderId="27" xfId="0" applyNumberFormat="1" applyFont="1" applyBorder="1" applyAlignment="1">
      <alignment vertical="center" wrapText="1"/>
    </xf>
    <xf numFmtId="4" fontId="46" fillId="0" borderId="6" xfId="0" applyNumberFormat="1" applyFont="1" applyBorder="1" applyAlignment="1">
      <alignment horizontal="right" wrapText="1"/>
    </xf>
    <xf numFmtId="43" fontId="42" fillId="0" borderId="6" xfId="1" applyFont="1" applyBorder="1" applyAlignment="1">
      <alignment horizontal="right" vertical="center" wrapText="1"/>
    </xf>
    <xf numFmtId="43" fontId="46" fillId="0" borderId="21" xfId="1" applyFont="1" applyBorder="1" applyAlignment="1">
      <alignment horizontal="right" vertical="top" wrapText="1"/>
    </xf>
    <xf numFmtId="43" fontId="42" fillId="0" borderId="6" xfId="1" applyFont="1" applyBorder="1" applyAlignment="1">
      <alignment wrapText="1"/>
    </xf>
    <xf numFmtId="43" fontId="46" fillId="0" borderId="6" xfId="1" applyFont="1" applyBorder="1" applyAlignment="1">
      <alignment wrapText="1"/>
    </xf>
    <xf numFmtId="43" fontId="47" fillId="0" borderId="0" xfId="1" applyFont="1" applyAlignment="1">
      <alignment vertical="center" wrapText="1"/>
    </xf>
    <xf numFmtId="43" fontId="45" fillId="0" borderId="23" xfId="1" applyFont="1" applyBorder="1" applyAlignment="1">
      <alignment wrapText="1"/>
    </xf>
    <xf numFmtId="43" fontId="45" fillId="0" borderId="19" xfId="0" applyNumberFormat="1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44" fontId="11" fillId="0" borderId="0" xfId="0" applyNumberFormat="1" applyFont="1" applyBorder="1" applyAlignment="1">
      <alignment wrapText="1"/>
    </xf>
    <xf numFmtId="44" fontId="0" fillId="0" borderId="0" xfId="0" applyNumberFormat="1" applyBorder="1"/>
    <xf numFmtId="44" fontId="15" fillId="0" borderId="0" xfId="0" applyNumberFormat="1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43" fontId="0" fillId="0" borderId="6" xfId="1" applyFont="1" applyBorder="1"/>
    <xf numFmtId="4" fontId="45" fillId="0" borderId="6" xfId="0" applyNumberFormat="1" applyFont="1" applyBorder="1" applyAlignment="1">
      <alignment wrapText="1"/>
    </xf>
    <xf numFmtId="43" fontId="9" fillId="0" borderId="6" xfId="1" applyFont="1" applyBorder="1" applyAlignment="1">
      <alignment horizontal="right" wrapText="1"/>
    </xf>
    <xf numFmtId="43" fontId="43" fillId="0" borderId="6" xfId="1" applyFont="1" applyBorder="1"/>
    <xf numFmtId="0" fontId="5" fillId="0" borderId="1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4" xfId="0" applyFont="1" applyBorder="1" applyAlignment="1">
      <alignment horizontal="left" wrapText="1"/>
    </xf>
    <xf numFmtId="43" fontId="45" fillId="0" borderId="35" xfId="0" applyNumberFormat="1" applyFont="1" applyBorder="1" applyAlignment="1">
      <alignment vertical="center" wrapText="1"/>
    </xf>
    <xf numFmtId="0" fontId="20" fillId="6" borderId="27" xfId="0" applyFont="1" applyFill="1" applyBorder="1" applyAlignment="1">
      <alignment wrapText="1"/>
    </xf>
    <xf numFmtId="4" fontId="45" fillId="6" borderId="20" xfId="0" applyNumberFormat="1" applyFont="1" applyFill="1" applyBorder="1" applyAlignment="1">
      <alignment wrapText="1"/>
    </xf>
    <xf numFmtId="43" fontId="8" fillId="6" borderId="28" xfId="0" applyNumberFormat="1" applyFont="1" applyFill="1" applyBorder="1" applyAlignment="1">
      <alignment wrapText="1"/>
    </xf>
    <xf numFmtId="43" fontId="43" fillId="0" borderId="28" xfId="0" applyNumberFormat="1" applyFont="1" applyBorder="1" applyAlignment="1">
      <alignment wrapText="1"/>
    </xf>
    <xf numFmtId="0" fontId="7" fillId="0" borderId="19" xfId="0" applyFont="1" applyBorder="1" applyAlignment="1">
      <alignment wrapText="1"/>
    </xf>
    <xf numFmtId="43" fontId="1" fillId="0" borderId="6" xfId="1" applyFont="1" applyBorder="1"/>
    <xf numFmtId="43" fontId="0" fillId="0" borderId="6" xfId="0" applyNumberFormat="1" applyBorder="1" applyAlignment="1">
      <alignment horizontal="right" wrapText="1"/>
    </xf>
    <xf numFmtId="43" fontId="43" fillId="0" borderId="0" xfId="0" applyNumberFormat="1" applyFont="1"/>
    <xf numFmtId="43" fontId="0" fillId="0" borderId="32" xfId="0" applyNumberFormat="1" applyBorder="1" applyAlignment="1">
      <alignment wrapText="1"/>
    </xf>
    <xf numFmtId="0" fontId="49" fillId="0" borderId="0" xfId="0" applyFont="1"/>
    <xf numFmtId="3" fontId="49" fillId="0" borderId="0" xfId="0" applyNumberFormat="1" applyFont="1" applyBorder="1"/>
    <xf numFmtId="0" fontId="50" fillId="0" borderId="0" xfId="0" applyFont="1"/>
    <xf numFmtId="0" fontId="50" fillId="0" borderId="0" xfId="0" applyFont="1" applyBorder="1"/>
    <xf numFmtId="0" fontId="50" fillId="0" borderId="36" xfId="0" applyFont="1" applyBorder="1"/>
    <xf numFmtId="3" fontId="51" fillId="6" borderId="0" xfId="0" applyNumberFormat="1" applyFont="1" applyFill="1" applyAlignment="1">
      <alignment horizontal="left" vertical="top" wrapText="1"/>
    </xf>
    <xf numFmtId="0" fontId="52" fillId="0" borderId="0" xfId="0" applyFont="1"/>
    <xf numFmtId="3" fontId="49" fillId="0" borderId="0" xfId="0" applyNumberFormat="1" applyFont="1" applyAlignment="1">
      <alignment horizontal="right"/>
    </xf>
    <xf numFmtId="43" fontId="49" fillId="0" borderId="0" xfId="1" applyFont="1" applyAlignment="1">
      <alignment horizontal="right"/>
    </xf>
    <xf numFmtId="43" fontId="49" fillId="0" borderId="36" xfId="1" applyFont="1" applyBorder="1" applyAlignment="1">
      <alignment horizontal="right"/>
    </xf>
    <xf numFmtId="43" fontId="50" fillId="0" borderId="0" xfId="1" applyFont="1"/>
    <xf numFmtId="43" fontId="49" fillId="0" borderId="0" xfId="1" applyFont="1"/>
    <xf numFmtId="43" fontId="49" fillId="0" borderId="36" xfId="1" applyFont="1" applyBorder="1"/>
    <xf numFmtId="43" fontId="49" fillId="0" borderId="0" xfId="1" applyFont="1" applyBorder="1"/>
    <xf numFmtId="43" fontId="50" fillId="0" borderId="36" xfId="1" applyFont="1" applyBorder="1"/>
    <xf numFmtId="43" fontId="50" fillId="0" borderId="0" xfId="1" applyFont="1" applyBorder="1"/>
    <xf numFmtId="43" fontId="49" fillId="0" borderId="0" xfId="1" applyFont="1" applyFill="1"/>
    <xf numFmtId="43" fontId="49" fillId="0" borderId="36" xfId="1" applyFont="1" applyFill="1" applyBorder="1"/>
    <xf numFmtId="43" fontId="49" fillId="0" borderId="0" xfId="1" applyFont="1" applyFill="1" applyBorder="1"/>
    <xf numFmtId="0" fontId="49" fillId="0" borderId="0" xfId="0" applyFont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49" fillId="6" borderId="0" xfId="1" applyFont="1" applyFill="1" applyAlignment="1">
      <alignment horizontal="left"/>
    </xf>
    <xf numFmtId="43" fontId="49" fillId="6" borderId="0" xfId="1" applyFont="1" applyFill="1" applyAlignment="1">
      <alignment horizontal="left" vertical="top"/>
    </xf>
    <xf numFmtId="0" fontId="48" fillId="7" borderId="0" xfId="0" applyFont="1" applyFill="1" applyAlignment="1">
      <alignment horizontal="center"/>
    </xf>
    <xf numFmtId="0" fontId="49" fillId="0" borderId="0" xfId="0" applyFont="1" applyAlignment="1">
      <alignment horizontal="left" wrapText="1"/>
    </xf>
    <xf numFmtId="0" fontId="49" fillId="6" borderId="0" xfId="0" applyFont="1" applyFill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sqref="A1:J109"/>
    </sheetView>
  </sheetViews>
  <sheetFormatPr defaultRowHeight="15" x14ac:dyDescent="0.25"/>
  <cols>
    <col min="1" max="1" width="38.140625" customWidth="1"/>
    <col min="2" max="3" width="16.28515625" customWidth="1"/>
    <col min="4" max="4" width="16" customWidth="1"/>
    <col min="6" max="6" width="14.7109375" customWidth="1"/>
    <col min="8" max="8" width="15.28515625" bestFit="1" customWidth="1"/>
    <col min="12" max="12" width="20" customWidth="1"/>
  </cols>
  <sheetData>
    <row r="1" spans="1:12" x14ac:dyDescent="0.25">
      <c r="A1" s="252" t="s">
        <v>0</v>
      </c>
      <c r="B1" s="252"/>
      <c r="C1" s="252"/>
      <c r="D1" s="252"/>
      <c r="E1" s="252"/>
      <c r="F1" s="252"/>
      <c r="G1" s="252"/>
      <c r="H1" s="252"/>
      <c r="I1" s="34"/>
      <c r="J1" s="35"/>
    </row>
    <row r="2" spans="1:12" x14ac:dyDescent="0.25">
      <c r="A2" s="253" t="s">
        <v>41</v>
      </c>
      <c r="B2" s="253"/>
      <c r="C2" s="253"/>
      <c r="D2" s="253"/>
      <c r="E2" s="253"/>
      <c r="F2" s="253"/>
      <c r="G2" s="253"/>
      <c r="H2" s="253"/>
      <c r="I2" s="36"/>
      <c r="J2" s="35"/>
    </row>
    <row r="3" spans="1:12" x14ac:dyDescent="0.25">
      <c r="A3" s="252" t="s">
        <v>42</v>
      </c>
      <c r="B3" s="252"/>
      <c r="C3" s="252"/>
      <c r="D3" s="252"/>
      <c r="E3" s="252"/>
      <c r="F3" s="252"/>
      <c r="G3" s="252"/>
      <c r="H3" s="252"/>
      <c r="I3" s="34"/>
      <c r="J3" s="35"/>
    </row>
    <row r="4" spans="1:12" x14ac:dyDescent="0.25">
      <c r="A4" s="252" t="s">
        <v>155</v>
      </c>
      <c r="B4" s="252"/>
      <c r="C4" s="252"/>
      <c r="D4" s="252"/>
      <c r="E4" s="252"/>
      <c r="F4" s="252"/>
      <c r="G4" s="252"/>
      <c r="H4" s="252"/>
      <c r="I4" s="34"/>
      <c r="J4" s="35"/>
    </row>
    <row r="5" spans="1:12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2" x14ac:dyDescent="0.25">
      <c r="A6" s="35"/>
      <c r="B6" s="35"/>
      <c r="C6" s="35"/>
      <c r="D6" s="35"/>
      <c r="E6" s="37" t="s">
        <v>43</v>
      </c>
      <c r="F6" s="35"/>
      <c r="G6" s="35"/>
      <c r="H6" s="35"/>
      <c r="I6" s="34"/>
      <c r="J6" s="35"/>
    </row>
    <row r="7" spans="1:12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2" x14ac:dyDescent="0.25">
      <c r="A8" s="1"/>
      <c r="B8" s="1"/>
      <c r="C8" s="38"/>
      <c r="D8" s="12"/>
      <c r="E8" s="1"/>
      <c r="F8" s="38"/>
      <c r="G8" s="12"/>
      <c r="H8" s="12"/>
      <c r="I8" s="12"/>
      <c r="J8" s="12"/>
    </row>
    <row r="9" spans="1:12" x14ac:dyDescent="0.25">
      <c r="A9" s="2"/>
      <c r="B9" s="249"/>
      <c r="C9" s="250"/>
      <c r="D9" s="251"/>
      <c r="E9" s="249"/>
      <c r="F9" s="250"/>
      <c r="G9" s="251"/>
      <c r="H9" s="14"/>
      <c r="I9" s="14"/>
      <c r="J9" s="14"/>
    </row>
    <row r="10" spans="1:12" x14ac:dyDescent="0.25">
      <c r="A10" s="39" t="s">
        <v>44</v>
      </c>
      <c r="B10" s="246" t="s">
        <v>156</v>
      </c>
      <c r="C10" s="247"/>
      <c r="D10" s="248"/>
      <c r="E10" s="249" t="s">
        <v>45</v>
      </c>
      <c r="F10" s="250"/>
      <c r="G10" s="251"/>
      <c r="H10" s="14" t="s">
        <v>46</v>
      </c>
      <c r="I10" s="14" t="s">
        <v>47</v>
      </c>
      <c r="J10" s="14" t="s">
        <v>48</v>
      </c>
    </row>
    <row r="11" spans="1:12" ht="39" x14ac:dyDescent="0.25">
      <c r="A11" s="4"/>
      <c r="B11" s="4"/>
      <c r="C11" s="40"/>
      <c r="D11" s="41"/>
      <c r="E11" s="42"/>
      <c r="F11" s="158" t="s">
        <v>157</v>
      </c>
      <c r="G11" s="41"/>
      <c r="H11" s="16" t="s">
        <v>49</v>
      </c>
      <c r="I11" s="16" t="s">
        <v>50</v>
      </c>
      <c r="J11" s="16" t="s">
        <v>51</v>
      </c>
    </row>
    <row r="12" spans="1:12" ht="30" x14ac:dyDescent="0.25">
      <c r="A12" s="57"/>
      <c r="B12" s="21" t="s">
        <v>52</v>
      </c>
      <c r="C12" s="21" t="s">
        <v>53</v>
      </c>
      <c r="D12" s="57" t="s">
        <v>49</v>
      </c>
      <c r="E12" s="57" t="s">
        <v>52</v>
      </c>
      <c r="F12" s="57" t="s">
        <v>54</v>
      </c>
      <c r="G12" s="57" t="s">
        <v>49</v>
      </c>
      <c r="H12" s="57"/>
      <c r="I12" s="57"/>
      <c r="J12" s="57"/>
    </row>
    <row r="13" spans="1:12" ht="26.25" x14ac:dyDescent="0.25">
      <c r="A13" s="160" t="s">
        <v>55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2" x14ac:dyDescent="0.25">
      <c r="A14" s="43" t="s">
        <v>56</v>
      </c>
      <c r="B14" s="161">
        <v>729540</v>
      </c>
      <c r="C14" s="45">
        <v>2440000</v>
      </c>
      <c r="D14" s="46">
        <f>C14-B14</f>
        <v>1710460</v>
      </c>
      <c r="E14" s="49"/>
      <c r="F14" s="47"/>
      <c r="G14" s="18"/>
      <c r="H14" s="48"/>
      <c r="I14" s="53"/>
      <c r="J14" s="18"/>
      <c r="L14" s="159"/>
    </row>
    <row r="15" spans="1:12" x14ac:dyDescent="0.25">
      <c r="A15" s="43" t="s">
        <v>57</v>
      </c>
      <c r="B15" s="44">
        <v>83400</v>
      </c>
      <c r="C15" s="45">
        <v>762500</v>
      </c>
      <c r="D15" s="46">
        <f>C15-B15</f>
        <v>679100</v>
      </c>
      <c r="E15" s="49"/>
      <c r="F15" s="47"/>
      <c r="G15" s="18"/>
      <c r="H15" s="49"/>
      <c r="I15" s="53"/>
      <c r="J15" s="18"/>
      <c r="L15" s="159"/>
    </row>
    <row r="16" spans="1:12" x14ac:dyDescent="0.25">
      <c r="A16" s="30" t="s">
        <v>58</v>
      </c>
      <c r="B16" s="44">
        <v>17671975</v>
      </c>
      <c r="C16" s="45">
        <v>21480000</v>
      </c>
      <c r="D16" s="46">
        <f>C16-B16</f>
        <v>3808025</v>
      </c>
      <c r="E16" s="49"/>
      <c r="F16" s="47"/>
      <c r="G16" s="18"/>
      <c r="H16" s="49"/>
      <c r="I16" s="53"/>
      <c r="J16" s="18"/>
      <c r="L16" s="159"/>
    </row>
    <row r="17" spans="1:12" x14ac:dyDescent="0.25">
      <c r="A17" s="50" t="s">
        <v>59</v>
      </c>
      <c r="B17" s="51">
        <v>0</v>
      </c>
      <c r="C17" s="45">
        <v>0</v>
      </c>
      <c r="D17" s="46">
        <v>0</v>
      </c>
      <c r="E17" s="52"/>
      <c r="F17" s="47"/>
      <c r="G17" s="18"/>
      <c r="H17" s="52"/>
      <c r="I17" s="53"/>
      <c r="J17" s="18"/>
    </row>
    <row r="18" spans="1:12" x14ac:dyDescent="0.25">
      <c r="A18" s="43" t="s">
        <v>60</v>
      </c>
      <c r="B18" s="51">
        <v>0</v>
      </c>
      <c r="C18" s="45">
        <v>0</v>
      </c>
      <c r="D18" s="46">
        <v>0</v>
      </c>
      <c r="E18" s="52"/>
      <c r="F18" s="47"/>
      <c r="G18" s="18"/>
      <c r="H18" s="52"/>
      <c r="I18" s="53"/>
      <c r="J18" s="18"/>
    </row>
    <row r="19" spans="1:12" x14ac:dyDescent="0.25">
      <c r="A19" s="54" t="s">
        <v>61</v>
      </c>
      <c r="B19" s="51">
        <v>0</v>
      </c>
      <c r="C19" s="45">
        <v>2440000</v>
      </c>
      <c r="D19" s="46">
        <f t="shared" ref="D19:D24" si="0">C19-B19</f>
        <v>2440000</v>
      </c>
      <c r="E19" s="63"/>
      <c r="F19" s="47"/>
      <c r="G19" s="18"/>
      <c r="H19" s="63"/>
      <c r="I19" s="63"/>
      <c r="J19" s="63"/>
    </row>
    <row r="20" spans="1:12" x14ac:dyDescent="0.25">
      <c r="A20" s="54" t="s">
        <v>62</v>
      </c>
      <c r="B20" s="44">
        <v>115650</v>
      </c>
      <c r="C20" s="45">
        <v>687943.04</v>
      </c>
      <c r="D20" s="46">
        <f t="shared" si="0"/>
        <v>572293.04</v>
      </c>
      <c r="E20" s="63"/>
      <c r="F20" s="47"/>
      <c r="G20" s="18"/>
      <c r="H20" s="63"/>
      <c r="I20" s="63"/>
      <c r="J20" s="63"/>
      <c r="L20" s="159"/>
    </row>
    <row r="21" spans="1:12" x14ac:dyDescent="0.25">
      <c r="A21" s="43" t="s">
        <v>63</v>
      </c>
      <c r="B21" s="44">
        <v>347895.72</v>
      </c>
      <c r="C21" s="45">
        <v>1220000</v>
      </c>
      <c r="D21" s="46">
        <f t="shared" si="0"/>
        <v>872104.28</v>
      </c>
      <c r="E21" s="49"/>
      <c r="F21" s="19"/>
      <c r="G21" s="18"/>
      <c r="H21" s="49"/>
      <c r="I21" s="53"/>
      <c r="J21" s="18"/>
      <c r="L21" s="159"/>
    </row>
    <row r="22" spans="1:12" x14ac:dyDescent="0.25">
      <c r="A22" s="54" t="s">
        <v>64</v>
      </c>
      <c r="B22" s="157">
        <v>0</v>
      </c>
      <c r="C22" s="45">
        <v>0</v>
      </c>
      <c r="D22" s="46">
        <f t="shared" si="0"/>
        <v>0</v>
      </c>
      <c r="E22" s="63"/>
      <c r="F22" s="19"/>
      <c r="G22" s="18"/>
      <c r="H22" s="63"/>
      <c r="I22" s="63"/>
      <c r="J22" s="63"/>
      <c r="L22" s="159"/>
    </row>
    <row r="23" spans="1:12" x14ac:dyDescent="0.25">
      <c r="A23" s="43" t="s">
        <v>65</v>
      </c>
      <c r="B23" s="44">
        <v>7336105</v>
      </c>
      <c r="C23" s="45">
        <v>14868750</v>
      </c>
      <c r="D23" s="46">
        <f t="shared" si="0"/>
        <v>7532645</v>
      </c>
      <c r="E23" s="49"/>
      <c r="F23" s="20"/>
      <c r="G23" s="18"/>
      <c r="H23" s="49"/>
      <c r="I23" s="53"/>
      <c r="J23" s="18"/>
    </row>
    <row r="24" spans="1:12" x14ac:dyDescent="0.25">
      <c r="A24" s="54" t="s">
        <v>66</v>
      </c>
      <c r="B24" s="55">
        <v>2095700</v>
      </c>
      <c r="C24" s="45">
        <v>91500000</v>
      </c>
      <c r="D24" s="46">
        <f t="shared" si="0"/>
        <v>89404300</v>
      </c>
      <c r="E24" s="162"/>
      <c r="F24" s="20"/>
      <c r="G24" s="18"/>
      <c r="H24" s="63"/>
      <c r="I24" s="63"/>
      <c r="J24" s="63"/>
      <c r="L24" s="159"/>
    </row>
    <row r="25" spans="1:12" x14ac:dyDescent="0.25">
      <c r="A25" s="43" t="s">
        <v>67</v>
      </c>
      <c r="B25" s="44">
        <v>254000</v>
      </c>
      <c r="C25" s="45">
        <v>6100000</v>
      </c>
      <c r="D25" s="46">
        <f>D24-B25</f>
        <v>89150300</v>
      </c>
      <c r="E25" s="162"/>
      <c r="F25" s="19"/>
      <c r="G25" s="18"/>
      <c r="H25" s="49"/>
      <c r="I25" s="53"/>
      <c r="J25" s="18"/>
      <c r="L25" s="159"/>
    </row>
    <row r="26" spans="1:12" x14ac:dyDescent="0.25">
      <c r="A26" s="56" t="s">
        <v>68</v>
      </c>
      <c r="B26" s="44">
        <v>26000000</v>
      </c>
      <c r="C26" s="45">
        <v>33184000</v>
      </c>
      <c r="D26" s="46">
        <f t="shared" ref="D26:D32" si="1">C26-B26</f>
        <v>7184000</v>
      </c>
      <c r="E26" s="162"/>
      <c r="F26" s="19"/>
      <c r="G26" s="18"/>
      <c r="H26" s="57"/>
      <c r="I26" s="57"/>
      <c r="J26" s="57"/>
      <c r="L26" s="159"/>
    </row>
    <row r="27" spans="1:12" x14ac:dyDescent="0.25">
      <c r="A27" s="75" t="s">
        <v>69</v>
      </c>
      <c r="B27" s="51">
        <v>0</v>
      </c>
      <c r="C27" s="45">
        <v>0</v>
      </c>
      <c r="D27" s="46">
        <f t="shared" si="1"/>
        <v>0</v>
      </c>
      <c r="E27" s="63"/>
      <c r="F27" s="20"/>
      <c r="G27" s="18"/>
      <c r="H27" s="57"/>
      <c r="I27" s="57"/>
      <c r="J27" s="57"/>
    </row>
    <row r="28" spans="1:12" x14ac:dyDescent="0.25">
      <c r="A28" s="43" t="s">
        <v>70</v>
      </c>
      <c r="B28" s="44">
        <v>0</v>
      </c>
      <c r="C28" s="45">
        <v>0</v>
      </c>
      <c r="D28" s="46">
        <f t="shared" si="1"/>
        <v>0</v>
      </c>
      <c r="E28" s="52"/>
      <c r="F28" s="19"/>
      <c r="G28" s="18"/>
      <c r="H28" s="52"/>
      <c r="I28" s="53"/>
      <c r="J28" s="18"/>
      <c r="L28" s="159"/>
    </row>
    <row r="29" spans="1:12" x14ac:dyDescent="0.25">
      <c r="A29" s="43" t="s">
        <v>71</v>
      </c>
      <c r="B29" s="51">
        <v>0</v>
      </c>
      <c r="C29" s="45">
        <v>0</v>
      </c>
      <c r="D29" s="46">
        <f t="shared" si="1"/>
        <v>0</v>
      </c>
      <c r="E29" s="52"/>
      <c r="F29" s="19"/>
      <c r="G29" s="18"/>
      <c r="H29" s="52"/>
      <c r="I29" s="53"/>
      <c r="J29" s="18"/>
    </row>
    <row r="30" spans="1:12" x14ac:dyDescent="0.25">
      <c r="A30" s="43" t="s">
        <v>72</v>
      </c>
      <c r="B30" s="51">
        <v>0</v>
      </c>
      <c r="C30" s="45">
        <v>3050000</v>
      </c>
      <c r="D30" s="46">
        <f t="shared" si="1"/>
        <v>3050000</v>
      </c>
      <c r="E30" s="52"/>
      <c r="F30" s="19"/>
      <c r="G30" s="18"/>
      <c r="H30" s="52"/>
      <c r="I30" s="53"/>
      <c r="J30" s="18"/>
      <c r="L30" s="159"/>
    </row>
    <row r="31" spans="1:12" x14ac:dyDescent="0.25">
      <c r="A31" s="43" t="s">
        <v>73</v>
      </c>
      <c r="B31" s="44">
        <v>0</v>
      </c>
      <c r="C31" s="45"/>
      <c r="D31" s="46">
        <f t="shared" si="1"/>
        <v>0</v>
      </c>
      <c r="E31" s="52"/>
      <c r="F31" s="19"/>
      <c r="G31" s="18"/>
      <c r="H31" s="52"/>
      <c r="I31" s="53"/>
      <c r="J31" s="18"/>
    </row>
    <row r="32" spans="1:12" x14ac:dyDescent="0.25">
      <c r="A32" s="163" t="s">
        <v>74</v>
      </c>
      <c r="B32" s="164">
        <f>SUM(B14:B31)</f>
        <v>54634265.719999999</v>
      </c>
      <c r="C32" s="164">
        <f>SUM(C14:C31)</f>
        <v>177733193.03999999</v>
      </c>
      <c r="D32" s="46">
        <f t="shared" si="1"/>
        <v>123098927.31999999</v>
      </c>
      <c r="E32" s="165"/>
      <c r="F32" s="19"/>
      <c r="G32" s="28"/>
      <c r="H32" s="165"/>
      <c r="I32" s="166"/>
      <c r="J32" s="28"/>
    </row>
    <row r="33" spans="1:12" x14ac:dyDescent="0.25">
      <c r="A33" s="167"/>
      <c r="B33" s="167"/>
      <c r="C33" s="167"/>
      <c r="D33" s="167"/>
      <c r="E33" s="168"/>
      <c r="F33" s="23"/>
      <c r="G33" s="168"/>
      <c r="H33" s="168"/>
      <c r="I33" s="168"/>
      <c r="J33" s="168"/>
    </row>
    <row r="34" spans="1:12" ht="22.5" x14ac:dyDescent="0.25">
      <c r="A34" s="169" t="s">
        <v>75</v>
      </c>
      <c r="B34" s="58"/>
      <c r="C34" s="58"/>
      <c r="D34" s="46"/>
      <c r="E34" s="59"/>
      <c r="F34" s="19"/>
      <c r="G34" s="18"/>
      <c r="H34" s="59"/>
      <c r="I34" s="59"/>
      <c r="J34" s="18"/>
    </row>
    <row r="35" spans="1:12" x14ac:dyDescent="0.25">
      <c r="A35" s="50" t="s">
        <v>76</v>
      </c>
      <c r="B35" s="51">
        <v>0</v>
      </c>
      <c r="C35" s="45">
        <v>2440000</v>
      </c>
      <c r="D35" s="46">
        <f t="shared" ref="D35:D76" si="2">C35-B35</f>
        <v>2440000</v>
      </c>
      <c r="E35" s="60"/>
      <c r="F35" s="19"/>
      <c r="G35" s="18"/>
      <c r="H35" s="60"/>
      <c r="I35" s="61"/>
      <c r="J35" s="18"/>
    </row>
    <row r="36" spans="1:12" x14ac:dyDescent="0.25">
      <c r="A36" s="54" t="s">
        <v>77</v>
      </c>
      <c r="B36" s="44">
        <v>90000</v>
      </c>
      <c r="C36" s="45">
        <v>1220000</v>
      </c>
      <c r="D36" s="46">
        <f t="shared" si="2"/>
        <v>1130000</v>
      </c>
      <c r="E36" s="63"/>
      <c r="F36" s="19"/>
      <c r="G36" s="63"/>
      <c r="H36" s="59"/>
      <c r="I36" s="59"/>
      <c r="J36" s="18"/>
    </row>
    <row r="37" spans="1:12" x14ac:dyDescent="0.25">
      <c r="A37" s="43" t="s">
        <v>78</v>
      </c>
      <c r="B37" s="9">
        <v>0</v>
      </c>
      <c r="C37" s="45">
        <v>0</v>
      </c>
      <c r="D37" s="46">
        <f t="shared" si="2"/>
        <v>0</v>
      </c>
      <c r="E37" s="62"/>
      <c r="F37" s="19"/>
      <c r="G37" s="18"/>
      <c r="H37" s="62"/>
      <c r="I37" s="61"/>
      <c r="J37" s="18"/>
    </row>
    <row r="38" spans="1:12" x14ac:dyDescent="0.25">
      <c r="A38" s="43" t="s">
        <v>79</v>
      </c>
      <c r="B38" s="55">
        <v>0</v>
      </c>
      <c r="C38" s="45">
        <v>4404200</v>
      </c>
      <c r="D38" s="46">
        <f t="shared" si="2"/>
        <v>4404200</v>
      </c>
      <c r="E38" s="62"/>
      <c r="F38" s="19"/>
      <c r="G38" s="18"/>
      <c r="H38" s="62"/>
      <c r="I38" s="61"/>
      <c r="J38" s="18"/>
    </row>
    <row r="39" spans="1:12" x14ac:dyDescent="0.25">
      <c r="A39" s="43" t="s">
        <v>80</v>
      </c>
      <c r="B39" s="51">
        <v>0</v>
      </c>
      <c r="C39" s="45">
        <v>0</v>
      </c>
      <c r="D39" s="46">
        <f t="shared" si="2"/>
        <v>0</v>
      </c>
      <c r="E39" s="62"/>
      <c r="F39" s="19"/>
      <c r="G39" s="18"/>
      <c r="H39" s="62"/>
      <c r="I39" s="61"/>
      <c r="J39" s="18"/>
    </row>
    <row r="40" spans="1:12" x14ac:dyDescent="0.25">
      <c r="A40" s="54" t="s">
        <v>81</v>
      </c>
      <c r="B40" s="51">
        <v>0</v>
      </c>
      <c r="C40" s="45">
        <v>1220000</v>
      </c>
      <c r="D40" s="46">
        <f t="shared" si="2"/>
        <v>1220000</v>
      </c>
      <c r="E40" s="63"/>
      <c r="F40" s="19"/>
      <c r="G40" s="63"/>
      <c r="H40" s="59"/>
      <c r="I40" s="59"/>
      <c r="J40" s="18"/>
    </row>
    <row r="41" spans="1:12" x14ac:dyDescent="0.25">
      <c r="A41" s="54" t="s">
        <v>82</v>
      </c>
      <c r="B41" s="51">
        <v>0</v>
      </c>
      <c r="C41" s="45">
        <v>244000</v>
      </c>
      <c r="D41" s="46">
        <f t="shared" si="2"/>
        <v>244000</v>
      </c>
      <c r="E41" s="63"/>
      <c r="F41" s="25"/>
      <c r="G41" s="63"/>
      <c r="H41" s="59"/>
      <c r="I41" s="59"/>
      <c r="J41" s="18"/>
    </row>
    <row r="42" spans="1:12" x14ac:dyDescent="0.25">
      <c r="A42" s="54" t="s">
        <v>158</v>
      </c>
      <c r="B42" s="51">
        <v>0</v>
      </c>
      <c r="C42" s="45">
        <v>244000</v>
      </c>
      <c r="D42" s="46">
        <f t="shared" si="2"/>
        <v>244000</v>
      </c>
      <c r="E42" s="63"/>
      <c r="F42" s="25"/>
      <c r="G42" s="63"/>
      <c r="H42" s="59"/>
      <c r="I42" s="59"/>
      <c r="J42" s="18"/>
    </row>
    <row r="43" spans="1:12" ht="22.5" x14ac:dyDescent="0.25">
      <c r="A43" s="169" t="s">
        <v>83</v>
      </c>
      <c r="B43" s="51">
        <v>0</v>
      </c>
      <c r="C43" s="45">
        <v>0</v>
      </c>
      <c r="D43" s="170">
        <f t="shared" si="2"/>
        <v>0</v>
      </c>
      <c r="E43" s="62"/>
      <c r="F43" s="25"/>
      <c r="G43" s="18"/>
      <c r="H43" s="59"/>
      <c r="I43" s="59"/>
      <c r="J43" s="18"/>
    </row>
    <row r="44" spans="1:12" x14ac:dyDescent="0.25">
      <c r="A44" s="43" t="s">
        <v>84</v>
      </c>
      <c r="B44" s="55">
        <v>775980</v>
      </c>
      <c r="C44" s="45">
        <v>6237128</v>
      </c>
      <c r="D44" s="46">
        <f t="shared" si="2"/>
        <v>5461148</v>
      </c>
      <c r="E44" s="62"/>
      <c r="F44" s="25"/>
      <c r="G44" s="18"/>
      <c r="H44" s="62">
        <f>B44-130000</f>
        <v>645980</v>
      </c>
      <c r="I44" s="61"/>
      <c r="J44" s="18"/>
      <c r="L44" s="159"/>
    </row>
    <row r="45" spans="1:12" x14ac:dyDescent="0.25">
      <c r="A45" s="54" t="s">
        <v>85</v>
      </c>
      <c r="B45" s="51">
        <v>0</v>
      </c>
      <c r="C45" s="45">
        <v>610000</v>
      </c>
      <c r="D45" s="46">
        <f t="shared" si="2"/>
        <v>610000</v>
      </c>
      <c r="E45" s="61"/>
      <c r="F45" s="25"/>
      <c r="G45" s="18"/>
      <c r="H45" s="61"/>
      <c r="I45" s="59"/>
      <c r="J45" s="18"/>
    </row>
    <row r="46" spans="1:12" x14ac:dyDescent="0.25">
      <c r="A46" s="54" t="s">
        <v>86</v>
      </c>
      <c r="B46" s="51">
        <v>0</v>
      </c>
      <c r="C46" s="45">
        <v>0</v>
      </c>
      <c r="D46" s="46">
        <f t="shared" si="2"/>
        <v>0</v>
      </c>
      <c r="E46" s="63"/>
      <c r="F46" s="25"/>
      <c r="G46" s="63"/>
      <c r="H46" s="59"/>
      <c r="I46" s="59"/>
      <c r="J46" s="18"/>
    </row>
    <row r="47" spans="1:12" x14ac:dyDescent="0.25">
      <c r="A47" s="54" t="s">
        <v>87</v>
      </c>
      <c r="B47" s="51">
        <v>0</v>
      </c>
      <c r="C47" s="45">
        <v>0</v>
      </c>
      <c r="D47" s="46">
        <f t="shared" si="2"/>
        <v>0</v>
      </c>
      <c r="E47" s="63"/>
      <c r="F47" s="25"/>
      <c r="G47" s="63"/>
      <c r="H47" s="59"/>
      <c r="I47" s="59"/>
      <c r="J47" s="18"/>
    </row>
    <row r="48" spans="1:12" x14ac:dyDescent="0.25">
      <c r="A48" s="54" t="s">
        <v>88</v>
      </c>
      <c r="B48" s="44">
        <v>0</v>
      </c>
      <c r="C48" s="45">
        <v>0</v>
      </c>
      <c r="D48" s="46">
        <f t="shared" si="2"/>
        <v>0</v>
      </c>
      <c r="E48" s="63"/>
      <c r="F48" s="25"/>
      <c r="G48" s="63"/>
      <c r="H48" s="59"/>
      <c r="I48" s="59"/>
      <c r="J48" s="18"/>
    </row>
    <row r="49" spans="1:12" x14ac:dyDescent="0.25">
      <c r="A49" s="43" t="s">
        <v>89</v>
      </c>
      <c r="B49" s="55">
        <v>0</v>
      </c>
      <c r="C49" s="45">
        <v>52736000.600000001</v>
      </c>
      <c r="D49" s="46">
        <f t="shared" si="2"/>
        <v>52736000.600000001</v>
      </c>
      <c r="E49" s="62"/>
      <c r="F49" s="25"/>
      <c r="G49" s="18"/>
      <c r="H49" s="62"/>
      <c r="I49" s="61"/>
      <c r="J49" s="18"/>
    </row>
    <row r="50" spans="1:12" x14ac:dyDescent="0.25">
      <c r="A50" s="54" t="s">
        <v>90</v>
      </c>
      <c r="B50" s="51">
        <v>0</v>
      </c>
      <c r="C50" s="45">
        <v>244000</v>
      </c>
      <c r="D50" s="46">
        <f t="shared" si="2"/>
        <v>244000</v>
      </c>
      <c r="E50" s="63"/>
      <c r="F50" s="25"/>
      <c r="G50" s="63"/>
      <c r="H50" s="59"/>
      <c r="I50" s="59"/>
      <c r="J50" s="18"/>
    </row>
    <row r="51" spans="1:12" x14ac:dyDescent="0.25">
      <c r="A51" s="54" t="s">
        <v>159</v>
      </c>
      <c r="B51" s="51">
        <v>0</v>
      </c>
      <c r="C51" s="45">
        <v>244000</v>
      </c>
      <c r="D51" s="46">
        <f t="shared" si="2"/>
        <v>244000</v>
      </c>
      <c r="E51" s="63"/>
      <c r="F51" s="25"/>
      <c r="G51" s="63"/>
      <c r="H51" s="59"/>
      <c r="I51" s="59"/>
      <c r="J51" s="18"/>
    </row>
    <row r="52" spans="1:12" ht="22.5" x14ac:dyDescent="0.25">
      <c r="A52" s="169" t="s">
        <v>91</v>
      </c>
      <c r="B52" s="51">
        <v>0</v>
      </c>
      <c r="C52" s="45">
        <v>0</v>
      </c>
      <c r="D52" s="46">
        <f t="shared" si="2"/>
        <v>0</v>
      </c>
      <c r="E52" s="63"/>
      <c r="F52" s="25"/>
      <c r="G52" s="63"/>
      <c r="H52" s="59"/>
      <c r="I52" s="59"/>
      <c r="J52" s="18"/>
    </row>
    <row r="53" spans="1:12" x14ac:dyDescent="0.25">
      <c r="A53" s="43" t="s">
        <v>92</v>
      </c>
      <c r="B53" s="55">
        <v>598514.28</v>
      </c>
      <c r="C53" s="45">
        <v>6237128</v>
      </c>
      <c r="D53" s="46">
        <f t="shared" si="2"/>
        <v>5638613.7199999997</v>
      </c>
      <c r="E53" s="62"/>
      <c r="F53" s="25"/>
      <c r="G53" s="18"/>
      <c r="H53" s="62"/>
      <c r="I53" s="61"/>
      <c r="J53" s="18"/>
      <c r="L53" s="159"/>
    </row>
    <row r="54" spans="1:12" x14ac:dyDescent="0.25">
      <c r="A54" s="54" t="s">
        <v>93</v>
      </c>
      <c r="B54" s="51">
        <v>0</v>
      </c>
      <c r="C54" s="45">
        <v>0</v>
      </c>
      <c r="D54" s="46">
        <f t="shared" si="2"/>
        <v>0</v>
      </c>
      <c r="E54" s="63"/>
      <c r="F54" s="25"/>
      <c r="G54" s="63"/>
      <c r="H54" s="59"/>
      <c r="I54" s="59"/>
      <c r="J54" s="18"/>
    </row>
    <row r="55" spans="1:12" x14ac:dyDescent="0.25">
      <c r="A55" s="54" t="s">
        <v>94</v>
      </c>
      <c r="B55" s="51">
        <v>0</v>
      </c>
      <c r="C55" s="45">
        <v>0</v>
      </c>
      <c r="D55" s="46">
        <f t="shared" si="2"/>
        <v>0</v>
      </c>
      <c r="E55" s="63"/>
      <c r="F55" s="25"/>
      <c r="G55" s="63"/>
      <c r="H55" s="59"/>
      <c r="I55" s="59"/>
      <c r="J55" s="18"/>
    </row>
    <row r="56" spans="1:12" x14ac:dyDescent="0.25">
      <c r="A56" s="169" t="s">
        <v>95</v>
      </c>
      <c r="B56" s="51">
        <v>0</v>
      </c>
      <c r="C56" s="45">
        <v>0</v>
      </c>
      <c r="D56" s="46">
        <f t="shared" si="2"/>
        <v>0</v>
      </c>
      <c r="E56" s="63"/>
      <c r="F56" s="25"/>
      <c r="G56" s="63"/>
      <c r="H56" s="59"/>
      <c r="I56" s="59"/>
      <c r="J56" s="18"/>
    </row>
    <row r="57" spans="1:12" x14ac:dyDescent="0.25">
      <c r="A57" s="54" t="s">
        <v>96</v>
      </c>
      <c r="B57" s="55">
        <v>0</v>
      </c>
      <c r="C57" s="45">
        <v>0</v>
      </c>
      <c r="D57" s="46">
        <f t="shared" si="2"/>
        <v>0</v>
      </c>
      <c r="E57" s="63"/>
      <c r="F57" s="25"/>
      <c r="G57" s="63"/>
      <c r="H57" s="59"/>
      <c r="I57" s="59"/>
      <c r="J57" s="18"/>
    </row>
    <row r="58" spans="1:12" x14ac:dyDescent="0.25">
      <c r="A58" s="43" t="s">
        <v>97</v>
      </c>
      <c r="B58" s="55">
        <v>220000</v>
      </c>
      <c r="C58" s="45">
        <v>14192000</v>
      </c>
      <c r="D58" s="46">
        <f t="shared" si="2"/>
        <v>13972000</v>
      </c>
      <c r="E58" s="62"/>
      <c r="F58" s="25"/>
      <c r="G58" s="18"/>
      <c r="H58" s="62"/>
      <c r="I58" s="61"/>
      <c r="J58" s="18"/>
    </row>
    <row r="59" spans="1:12" x14ac:dyDescent="0.25">
      <c r="A59" s="54" t="s">
        <v>98</v>
      </c>
      <c r="B59" s="180">
        <v>0</v>
      </c>
      <c r="C59" s="45">
        <v>4880000</v>
      </c>
      <c r="D59" s="46">
        <f t="shared" si="2"/>
        <v>4880000</v>
      </c>
      <c r="E59" s="63"/>
      <c r="F59" s="19"/>
      <c r="G59" s="63"/>
      <c r="H59" s="59"/>
      <c r="I59" s="59"/>
      <c r="J59" s="18"/>
    </row>
    <row r="60" spans="1:12" x14ac:dyDescent="0.25">
      <c r="A60" s="54" t="s">
        <v>99</v>
      </c>
      <c r="B60" s="44"/>
      <c r="C60" s="45">
        <v>4880000</v>
      </c>
      <c r="D60" s="46">
        <f t="shared" si="2"/>
        <v>4880000</v>
      </c>
      <c r="E60" s="63"/>
      <c r="F60" s="19"/>
      <c r="G60" s="63"/>
      <c r="H60" s="59"/>
      <c r="I60" s="59"/>
      <c r="J60" s="18"/>
    </row>
    <row r="61" spans="1:12" x14ac:dyDescent="0.25">
      <c r="A61" s="54" t="s">
        <v>100</v>
      </c>
      <c r="B61" s="44">
        <v>0</v>
      </c>
      <c r="C61" s="45">
        <v>0</v>
      </c>
      <c r="D61" s="46">
        <f t="shared" si="2"/>
        <v>0</v>
      </c>
      <c r="E61" s="69"/>
      <c r="F61" s="19"/>
      <c r="G61" s="63"/>
      <c r="H61" s="59"/>
      <c r="I61" s="59"/>
      <c r="J61" s="18"/>
      <c r="L61" s="159"/>
    </row>
    <row r="62" spans="1:12" x14ac:dyDescent="0.25">
      <c r="A62" s="54" t="s">
        <v>62</v>
      </c>
      <c r="B62" s="44">
        <v>1586234</v>
      </c>
      <c r="C62" s="45">
        <v>8540000</v>
      </c>
      <c r="D62" s="46">
        <f t="shared" si="2"/>
        <v>6953766</v>
      </c>
      <c r="E62" s="63"/>
      <c r="F62" s="19"/>
      <c r="G62" s="63"/>
      <c r="H62" s="59"/>
      <c r="I62" s="59"/>
      <c r="J62" s="18"/>
    </row>
    <row r="63" spans="1:12" x14ac:dyDescent="0.25">
      <c r="A63" s="54" t="s">
        <v>101</v>
      </c>
      <c r="B63" s="51">
        <v>0</v>
      </c>
      <c r="C63" s="45">
        <v>244000</v>
      </c>
      <c r="D63" s="46">
        <f t="shared" si="2"/>
        <v>244000</v>
      </c>
      <c r="E63" s="63"/>
      <c r="F63" s="19"/>
      <c r="G63" s="63"/>
      <c r="H63" s="59"/>
      <c r="I63" s="59"/>
      <c r="J63" s="18"/>
    </row>
    <row r="64" spans="1:12" x14ac:dyDescent="0.25">
      <c r="A64" s="54" t="s">
        <v>102</v>
      </c>
      <c r="B64" s="55">
        <v>0</v>
      </c>
      <c r="C64" s="45">
        <v>0</v>
      </c>
      <c r="D64" s="46">
        <f t="shared" si="2"/>
        <v>0</v>
      </c>
      <c r="E64" s="63"/>
      <c r="F64" s="19"/>
      <c r="G64" s="63"/>
      <c r="H64" s="59"/>
      <c r="I64" s="59"/>
      <c r="J64" s="18"/>
    </row>
    <row r="65" spans="1:12" x14ac:dyDescent="0.25">
      <c r="A65" s="7" t="s">
        <v>103</v>
      </c>
      <c r="B65" s="55">
        <v>0</v>
      </c>
      <c r="C65" s="45">
        <v>0</v>
      </c>
      <c r="D65" s="46">
        <f t="shared" si="2"/>
        <v>0</v>
      </c>
      <c r="E65" s="63"/>
      <c r="F65" s="19"/>
      <c r="G65" s="63"/>
      <c r="H65" s="59"/>
      <c r="I65" s="59"/>
      <c r="J65" s="18"/>
    </row>
    <row r="66" spans="1:12" x14ac:dyDescent="0.25">
      <c r="A66" s="27" t="s">
        <v>104</v>
      </c>
      <c r="B66" s="157">
        <v>1715180</v>
      </c>
      <c r="C66" s="45">
        <v>21264386.5</v>
      </c>
      <c r="D66" s="46">
        <f t="shared" si="2"/>
        <v>19549206.5</v>
      </c>
      <c r="E66" s="63"/>
      <c r="F66" s="19"/>
      <c r="G66" s="63"/>
      <c r="H66" s="59"/>
      <c r="I66" s="59"/>
      <c r="J66" s="18"/>
      <c r="L66" s="179"/>
    </row>
    <row r="67" spans="1:12" x14ac:dyDescent="0.25">
      <c r="A67" s="27" t="s">
        <v>105</v>
      </c>
      <c r="B67" s="55">
        <v>7065567.54</v>
      </c>
      <c r="C67" s="45">
        <v>39650000</v>
      </c>
      <c r="D67" s="46">
        <f t="shared" si="2"/>
        <v>32584432.460000001</v>
      </c>
      <c r="E67" s="62"/>
      <c r="F67" s="47"/>
      <c r="G67" s="18"/>
      <c r="H67" s="62"/>
      <c r="I67" s="61"/>
      <c r="J67" s="18"/>
      <c r="L67" s="179"/>
    </row>
    <row r="68" spans="1:12" x14ac:dyDescent="0.25">
      <c r="A68" s="43" t="s">
        <v>160</v>
      </c>
      <c r="B68" s="51">
        <v>0</v>
      </c>
      <c r="C68" s="45">
        <v>6100000</v>
      </c>
      <c r="D68" s="46">
        <f t="shared" si="2"/>
        <v>6100000</v>
      </c>
      <c r="E68" s="62"/>
      <c r="F68" s="19"/>
      <c r="G68" s="18"/>
      <c r="H68" s="62">
        <f>21477837.44+10000</f>
        <v>21487837.440000001</v>
      </c>
      <c r="I68" s="61"/>
      <c r="J68" s="18"/>
    </row>
    <row r="69" spans="1:12" x14ac:dyDescent="0.25">
      <c r="A69" s="30" t="s">
        <v>106</v>
      </c>
      <c r="B69" s="55">
        <v>0</v>
      </c>
      <c r="C69" s="45">
        <v>14640000</v>
      </c>
      <c r="D69" s="46">
        <f t="shared" si="2"/>
        <v>14640000</v>
      </c>
      <c r="E69" s="62"/>
      <c r="F69" s="19"/>
      <c r="G69" s="18"/>
      <c r="H69" s="62"/>
      <c r="I69" s="61"/>
      <c r="J69" s="18"/>
    </row>
    <row r="70" spans="1:12" x14ac:dyDescent="0.25">
      <c r="A70" s="50" t="s">
        <v>107</v>
      </c>
      <c r="B70" s="51">
        <v>0</v>
      </c>
      <c r="C70" s="45">
        <v>7320000</v>
      </c>
      <c r="D70" s="46">
        <f t="shared" si="2"/>
        <v>7320000</v>
      </c>
      <c r="E70" s="60"/>
      <c r="F70" s="19"/>
      <c r="G70" s="18"/>
      <c r="H70" s="60"/>
      <c r="I70" s="61"/>
      <c r="J70" s="18"/>
    </row>
    <row r="71" spans="1:12" x14ac:dyDescent="0.25">
      <c r="A71" s="54" t="s">
        <v>108</v>
      </c>
      <c r="B71" s="44">
        <v>0</v>
      </c>
      <c r="C71" s="45">
        <v>0</v>
      </c>
      <c r="D71" s="46">
        <f t="shared" si="2"/>
        <v>0</v>
      </c>
      <c r="E71" s="63"/>
      <c r="F71" s="19"/>
      <c r="G71" s="63"/>
      <c r="H71" s="59"/>
      <c r="I71" s="59"/>
      <c r="J71" s="18"/>
    </row>
    <row r="72" spans="1:12" x14ac:dyDescent="0.25">
      <c r="A72" s="43" t="s">
        <v>109</v>
      </c>
      <c r="B72" s="55">
        <v>21477837.440000001</v>
      </c>
      <c r="C72" s="45">
        <v>122000000</v>
      </c>
      <c r="D72" s="46">
        <f t="shared" si="2"/>
        <v>100522162.56</v>
      </c>
      <c r="E72" s="60"/>
      <c r="F72" s="19"/>
      <c r="G72" s="18"/>
      <c r="H72" s="60"/>
      <c r="I72" s="61"/>
      <c r="J72" s="18"/>
      <c r="L72" s="159"/>
    </row>
    <row r="73" spans="1:12" x14ac:dyDescent="0.25">
      <c r="A73" s="54" t="s">
        <v>110</v>
      </c>
      <c r="B73" s="44">
        <v>19220048</v>
      </c>
      <c r="C73" s="45">
        <v>122000000</v>
      </c>
      <c r="D73" s="46">
        <f t="shared" si="2"/>
        <v>102779952</v>
      </c>
      <c r="E73" s="63"/>
      <c r="F73" s="19"/>
      <c r="G73" s="63"/>
      <c r="H73" s="59"/>
      <c r="I73" s="59"/>
      <c r="J73" s="18"/>
      <c r="L73" s="159"/>
    </row>
    <row r="74" spans="1:12" x14ac:dyDescent="0.25">
      <c r="A74" s="54" t="s">
        <v>111</v>
      </c>
      <c r="B74" s="51">
        <v>0</v>
      </c>
      <c r="C74" s="45">
        <v>122000000</v>
      </c>
      <c r="D74" s="46">
        <f t="shared" si="2"/>
        <v>122000000</v>
      </c>
      <c r="E74" s="63"/>
      <c r="F74" s="19"/>
      <c r="G74" s="63"/>
      <c r="H74" s="59"/>
      <c r="I74" s="59"/>
      <c r="J74" s="18"/>
    </row>
    <row r="75" spans="1:12" x14ac:dyDescent="0.25">
      <c r="A75" s="54" t="s">
        <v>73</v>
      </c>
      <c r="B75" s="55">
        <v>0</v>
      </c>
      <c r="C75" s="45">
        <v>0</v>
      </c>
      <c r="D75" s="46">
        <f t="shared" si="2"/>
        <v>0</v>
      </c>
      <c r="E75" s="63"/>
      <c r="F75" s="19"/>
      <c r="G75" s="63"/>
      <c r="H75" s="59"/>
      <c r="I75" s="59"/>
      <c r="J75" s="18"/>
    </row>
    <row r="76" spans="1:12" x14ac:dyDescent="0.25">
      <c r="A76" s="163" t="s">
        <v>74</v>
      </c>
      <c r="B76" s="64">
        <f>SUM(B35:B75)</f>
        <v>52749361.260000005</v>
      </c>
      <c r="C76" s="64">
        <f>SUM(C34:C75)</f>
        <v>563790843.10000002</v>
      </c>
      <c r="D76" s="46">
        <f t="shared" si="2"/>
        <v>511041481.84000003</v>
      </c>
      <c r="E76" s="65"/>
      <c r="F76" s="19"/>
      <c r="G76" s="28"/>
      <c r="H76" s="65"/>
      <c r="I76" s="65"/>
      <c r="J76" s="28"/>
      <c r="L76" s="159"/>
    </row>
    <row r="77" spans="1:12" x14ac:dyDescent="0.25">
      <c r="A77" s="171"/>
      <c r="B77" s="172"/>
      <c r="C77" s="167"/>
      <c r="D77" s="167"/>
      <c r="E77" s="168"/>
      <c r="F77" s="173"/>
      <c r="G77" s="168"/>
      <c r="H77" s="168"/>
      <c r="I77" s="168"/>
      <c r="J77" s="168"/>
    </row>
    <row r="78" spans="1:12" x14ac:dyDescent="0.25">
      <c r="A78" s="174" t="s">
        <v>112</v>
      </c>
      <c r="B78" s="66"/>
      <c r="C78" s="67"/>
      <c r="D78" s="67"/>
      <c r="E78" s="68"/>
      <c r="F78" s="19"/>
      <c r="G78" s="68"/>
      <c r="H78" s="68"/>
      <c r="I78" s="68"/>
      <c r="J78" s="68"/>
    </row>
    <row r="79" spans="1:12" x14ac:dyDescent="0.25">
      <c r="A79" s="43" t="s">
        <v>113</v>
      </c>
      <c r="B79" s="55">
        <v>0</v>
      </c>
      <c r="C79" s="45">
        <v>1220000</v>
      </c>
      <c r="D79" s="46">
        <f t="shared" ref="D79:D88" si="3">C79-B79</f>
        <v>1220000</v>
      </c>
      <c r="E79" s="69"/>
      <c r="F79" s="47"/>
      <c r="G79" s="175"/>
      <c r="H79" s="48"/>
      <c r="I79" s="69"/>
      <c r="J79" s="29"/>
    </row>
    <row r="80" spans="1:12" ht="22.5" x14ac:dyDescent="0.25">
      <c r="A80" s="6" t="s">
        <v>114</v>
      </c>
      <c r="B80" s="51">
        <v>0</v>
      </c>
      <c r="C80" s="45">
        <v>2440000</v>
      </c>
      <c r="D80" s="46">
        <f t="shared" si="3"/>
        <v>2440000</v>
      </c>
      <c r="E80" s="69"/>
      <c r="F80" s="20"/>
      <c r="G80" s="29"/>
      <c r="H80" s="69"/>
      <c r="I80" s="69"/>
      <c r="J80" s="29"/>
    </row>
    <row r="81" spans="1:12" x14ac:dyDescent="0.25">
      <c r="A81" s="30" t="s">
        <v>115</v>
      </c>
      <c r="B81" s="66">
        <v>0</v>
      </c>
      <c r="C81" s="45">
        <v>0</v>
      </c>
      <c r="D81" s="46">
        <f t="shared" si="3"/>
        <v>0</v>
      </c>
      <c r="E81" s="70"/>
      <c r="F81" s="19"/>
      <c r="G81" s="29"/>
      <c r="H81" s="70"/>
      <c r="I81" s="70"/>
      <c r="J81" s="70"/>
    </row>
    <row r="82" spans="1:12" x14ac:dyDescent="0.25">
      <c r="A82" s="30" t="s">
        <v>62</v>
      </c>
      <c r="B82" s="180">
        <v>0</v>
      </c>
      <c r="C82" s="45">
        <v>732000</v>
      </c>
      <c r="D82" s="46">
        <f t="shared" si="3"/>
        <v>732000</v>
      </c>
      <c r="E82" s="69"/>
      <c r="F82" s="19"/>
      <c r="G82" s="29"/>
      <c r="H82" s="69"/>
      <c r="I82" s="71"/>
      <c r="J82" s="29"/>
    </row>
    <row r="83" spans="1:12" x14ac:dyDescent="0.25">
      <c r="A83" s="30" t="s">
        <v>116</v>
      </c>
      <c r="B83" s="44">
        <v>0</v>
      </c>
      <c r="C83" s="45">
        <v>0</v>
      </c>
      <c r="D83" s="46">
        <f t="shared" si="3"/>
        <v>0</v>
      </c>
      <c r="E83" s="70"/>
      <c r="F83" s="19"/>
      <c r="G83" s="29"/>
      <c r="H83" s="69"/>
      <c r="I83" s="71"/>
      <c r="J83" s="29"/>
    </row>
    <row r="84" spans="1:12" x14ac:dyDescent="0.25">
      <c r="A84" s="30" t="s">
        <v>117</v>
      </c>
      <c r="B84" s="180">
        <v>220000</v>
      </c>
      <c r="C84" s="45">
        <v>732000</v>
      </c>
      <c r="D84" s="46">
        <f t="shared" si="3"/>
        <v>512000</v>
      </c>
      <c r="E84" s="69"/>
      <c r="F84" s="20"/>
      <c r="G84" s="29"/>
      <c r="H84" s="69"/>
      <c r="I84" s="69"/>
      <c r="J84" s="29"/>
    </row>
    <row r="85" spans="1:12" x14ac:dyDescent="0.25">
      <c r="A85" s="30" t="s">
        <v>118</v>
      </c>
      <c r="B85" s="44">
        <v>0</v>
      </c>
      <c r="C85" s="45">
        <v>488000</v>
      </c>
      <c r="D85" s="46">
        <f t="shared" si="3"/>
        <v>488000</v>
      </c>
      <c r="E85" s="70"/>
      <c r="F85" s="20"/>
      <c r="G85" s="29"/>
      <c r="H85" s="63"/>
      <c r="I85" s="63"/>
      <c r="J85" s="63"/>
    </row>
    <row r="86" spans="1:12" ht="33" x14ac:dyDescent="0.25">
      <c r="A86" s="8" t="s">
        <v>119</v>
      </c>
      <c r="B86" s="51">
        <v>0</v>
      </c>
      <c r="C86" s="45">
        <v>244000</v>
      </c>
      <c r="D86" s="46">
        <f t="shared" si="3"/>
        <v>244000</v>
      </c>
      <c r="E86" s="72"/>
      <c r="F86" s="20"/>
      <c r="G86" s="29"/>
      <c r="H86" s="63"/>
      <c r="I86" s="63"/>
      <c r="J86" s="63"/>
      <c r="L86" s="159"/>
    </row>
    <row r="87" spans="1:12" x14ac:dyDescent="0.25">
      <c r="A87" s="58" t="s">
        <v>73</v>
      </c>
      <c r="B87" s="55">
        <v>0</v>
      </c>
      <c r="C87" s="45"/>
      <c r="D87" s="46">
        <f t="shared" si="3"/>
        <v>0</v>
      </c>
      <c r="E87" s="72"/>
      <c r="F87" s="20"/>
      <c r="G87" s="29"/>
      <c r="H87" s="63"/>
      <c r="I87" s="63"/>
      <c r="J87" s="63"/>
    </row>
    <row r="88" spans="1:12" x14ac:dyDescent="0.25">
      <c r="A88" s="163" t="s">
        <v>74</v>
      </c>
      <c r="B88" s="64">
        <f>SUM(B79:B87)</f>
        <v>220000</v>
      </c>
      <c r="C88" s="64">
        <f>SUM(C79:C87)</f>
        <v>5856000</v>
      </c>
      <c r="D88" s="46">
        <f t="shared" si="3"/>
        <v>5636000</v>
      </c>
      <c r="E88" s="65"/>
      <c r="F88" s="20"/>
      <c r="G88" s="28"/>
      <c r="H88" s="65"/>
      <c r="I88" s="65"/>
      <c r="J88" s="28"/>
      <c r="L88" s="159"/>
    </row>
    <row r="89" spans="1:12" x14ac:dyDescent="0.25">
      <c r="A89" s="171"/>
      <c r="B89" s="172"/>
      <c r="C89" s="172"/>
      <c r="D89" s="172"/>
      <c r="E89" s="168"/>
      <c r="F89" s="176"/>
      <c r="G89" s="168"/>
      <c r="H89" s="168"/>
      <c r="I89" s="168"/>
      <c r="J89" s="168"/>
    </row>
    <row r="90" spans="1:12" ht="22.5" x14ac:dyDescent="0.25">
      <c r="A90" s="118" t="s">
        <v>120</v>
      </c>
      <c r="B90" s="66"/>
      <c r="C90" s="66"/>
      <c r="D90" s="66"/>
      <c r="E90" s="68"/>
      <c r="F90" s="20"/>
      <c r="G90" s="68"/>
      <c r="H90" s="68"/>
      <c r="I90" s="68"/>
      <c r="J90" s="68"/>
    </row>
    <row r="91" spans="1:12" x14ac:dyDescent="0.25">
      <c r="A91" s="54" t="s">
        <v>121</v>
      </c>
      <c r="B91" s="51">
        <v>0</v>
      </c>
      <c r="C91" s="45">
        <v>0</v>
      </c>
      <c r="D91" s="46">
        <f t="shared" ref="D91:D100" si="4">C91-B91</f>
        <v>0</v>
      </c>
      <c r="E91" s="72"/>
      <c r="F91" s="19"/>
      <c r="G91" s="29"/>
      <c r="H91" s="68"/>
      <c r="I91" s="68"/>
      <c r="J91" s="68"/>
    </row>
    <row r="92" spans="1:12" x14ac:dyDescent="0.25">
      <c r="A92" s="54" t="s">
        <v>122</v>
      </c>
      <c r="B92" s="73">
        <v>0</v>
      </c>
      <c r="C92" s="77">
        <v>0</v>
      </c>
      <c r="D92" s="46">
        <f t="shared" si="4"/>
        <v>0</v>
      </c>
      <c r="E92" s="72"/>
      <c r="F92" s="19"/>
      <c r="G92" s="29"/>
      <c r="H92" s="68"/>
      <c r="I92" s="68"/>
      <c r="J92" s="68"/>
    </row>
    <row r="93" spans="1:12" x14ac:dyDescent="0.25">
      <c r="A93" s="58" t="s">
        <v>123</v>
      </c>
      <c r="B93" s="51">
        <v>0</v>
      </c>
      <c r="C93" s="45">
        <v>0</v>
      </c>
      <c r="D93" s="46">
        <f t="shared" si="4"/>
        <v>0</v>
      </c>
      <c r="E93" s="62"/>
      <c r="F93" s="19"/>
      <c r="G93" s="76"/>
      <c r="H93" s="62"/>
      <c r="I93" s="61"/>
      <c r="J93" s="18"/>
    </row>
    <row r="94" spans="1:12" x14ac:dyDescent="0.25">
      <c r="A94" s="43" t="s">
        <v>124</v>
      </c>
      <c r="B94" s="44">
        <v>1655096.43</v>
      </c>
      <c r="C94" s="45">
        <v>488000</v>
      </c>
      <c r="D94" s="46">
        <f t="shared" si="4"/>
        <v>-1167096.43</v>
      </c>
      <c r="E94" s="62"/>
      <c r="F94" s="19"/>
      <c r="G94" s="76"/>
      <c r="H94" s="62"/>
      <c r="I94" s="74"/>
      <c r="J94" s="18"/>
      <c r="L94" s="159"/>
    </row>
    <row r="95" spans="1:12" x14ac:dyDescent="0.25">
      <c r="A95" s="43" t="s">
        <v>125</v>
      </c>
      <c r="B95" s="51">
        <v>0</v>
      </c>
      <c r="C95" s="45">
        <v>0</v>
      </c>
      <c r="D95" s="46">
        <f t="shared" si="4"/>
        <v>0</v>
      </c>
      <c r="E95" s="62"/>
      <c r="F95" s="19"/>
      <c r="G95" s="76"/>
      <c r="H95" s="62"/>
      <c r="I95" s="61"/>
      <c r="J95" s="18"/>
      <c r="L95" s="159"/>
    </row>
    <row r="96" spans="1:12" x14ac:dyDescent="0.25">
      <c r="A96" s="43" t="s">
        <v>126</v>
      </c>
      <c r="B96" s="55">
        <v>0</v>
      </c>
      <c r="C96" s="45">
        <v>0</v>
      </c>
      <c r="D96" s="46">
        <f t="shared" si="4"/>
        <v>0</v>
      </c>
      <c r="E96" s="62"/>
      <c r="F96" s="19"/>
      <c r="G96" s="76"/>
      <c r="H96" s="62"/>
      <c r="I96" s="61"/>
      <c r="J96" s="18"/>
    </row>
    <row r="97" spans="1:12" x14ac:dyDescent="0.25">
      <c r="A97" s="30" t="s">
        <v>127</v>
      </c>
      <c r="B97" s="44">
        <v>69720</v>
      </c>
      <c r="C97" s="45">
        <v>524600</v>
      </c>
      <c r="D97" s="46">
        <f t="shared" si="4"/>
        <v>454880</v>
      </c>
      <c r="E97" s="62"/>
      <c r="F97" s="19"/>
      <c r="G97" s="76"/>
      <c r="H97" s="82"/>
      <c r="I97" s="57"/>
      <c r="J97" s="57"/>
      <c r="L97" s="159"/>
    </row>
    <row r="98" spans="1:12" x14ac:dyDescent="0.25">
      <c r="A98" s="75" t="s">
        <v>128</v>
      </c>
      <c r="B98" s="44">
        <v>0</v>
      </c>
      <c r="C98" s="45">
        <v>1220000</v>
      </c>
      <c r="D98" s="46">
        <f t="shared" si="4"/>
        <v>1220000</v>
      </c>
      <c r="E98" s="72"/>
      <c r="F98" s="19"/>
      <c r="G98" s="76"/>
      <c r="H98" s="57"/>
      <c r="I98" s="57"/>
      <c r="J98" s="57"/>
    </row>
    <row r="99" spans="1:12" x14ac:dyDescent="0.25">
      <c r="A99" s="58" t="s">
        <v>73</v>
      </c>
      <c r="B99" s="55">
        <v>0</v>
      </c>
      <c r="C99" s="45">
        <v>0</v>
      </c>
      <c r="D99" s="46">
        <f t="shared" si="4"/>
        <v>0</v>
      </c>
      <c r="E99" s="72"/>
      <c r="F99" s="19"/>
      <c r="G99" s="76"/>
      <c r="H99" s="57"/>
      <c r="I99" s="57"/>
      <c r="J99" s="57"/>
      <c r="L99" s="159"/>
    </row>
    <row r="100" spans="1:12" x14ac:dyDescent="0.25">
      <c r="A100" s="163" t="s">
        <v>74</v>
      </c>
      <c r="B100" s="64">
        <f>SUM(B91:B99)</f>
        <v>1724816.43</v>
      </c>
      <c r="C100" s="77">
        <f>SUM(C90:C99)</f>
        <v>2232600</v>
      </c>
      <c r="D100" s="78">
        <f t="shared" si="4"/>
        <v>507783.57000000007</v>
      </c>
      <c r="E100" s="65"/>
      <c r="F100" s="82"/>
      <c r="G100" s="28"/>
      <c r="H100" s="65"/>
      <c r="I100" s="65"/>
      <c r="J100" s="28"/>
      <c r="L100" s="159"/>
    </row>
    <row r="101" spans="1:12" x14ac:dyDescent="0.25">
      <c r="A101" s="171"/>
      <c r="B101" s="172"/>
      <c r="C101" s="167"/>
      <c r="D101" s="167"/>
      <c r="E101" s="168"/>
      <c r="F101" s="79"/>
      <c r="G101" s="168"/>
      <c r="H101" s="168"/>
      <c r="I101" s="168"/>
      <c r="J101" s="168"/>
      <c r="L101" s="159"/>
    </row>
    <row r="102" spans="1:12" x14ac:dyDescent="0.25">
      <c r="A102" s="43" t="s">
        <v>30</v>
      </c>
      <c r="B102" s="55">
        <v>28935</v>
      </c>
      <c r="C102" s="43">
        <v>0</v>
      </c>
      <c r="D102" s="55">
        <f>C102-B102</f>
        <v>-28935</v>
      </c>
      <c r="E102" s="80"/>
      <c r="F102" s="74"/>
      <c r="G102" s="82"/>
      <c r="H102" s="80"/>
      <c r="I102" s="81"/>
      <c r="J102" s="82"/>
    </row>
    <row r="103" spans="1:12" x14ac:dyDescent="0.25">
      <c r="A103" s="43" t="s">
        <v>170</v>
      </c>
      <c r="B103" s="55">
        <v>7103320</v>
      </c>
      <c r="C103" s="43">
        <v>0</v>
      </c>
      <c r="D103" s="55">
        <f>C103-B103</f>
        <v>-7103320</v>
      </c>
      <c r="E103" s="80"/>
      <c r="F103" s="74"/>
      <c r="G103" s="82"/>
      <c r="H103" s="80"/>
      <c r="I103" s="81"/>
      <c r="J103" s="82"/>
    </row>
    <row r="104" spans="1:12" x14ac:dyDescent="0.25">
      <c r="A104" s="174" t="s">
        <v>129</v>
      </c>
      <c r="B104" s="64">
        <f>B102+B100+B88+B76+B32+B103</f>
        <v>116460698.41</v>
      </c>
      <c r="C104" s="64">
        <f>C100+C88+C76+C32</f>
        <v>749612636.13999999</v>
      </c>
      <c r="D104" s="78">
        <f>D103+D102+D88+D76+D32+D100</f>
        <v>633151937.73000014</v>
      </c>
      <c r="E104" s="177"/>
      <c r="F104" s="61"/>
      <c r="G104" s="178"/>
      <c r="H104" s="177"/>
      <c r="I104" s="177"/>
      <c r="J104" s="178"/>
      <c r="L104" s="159"/>
    </row>
    <row r="105" spans="1:12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L105" s="159"/>
    </row>
    <row r="106" spans="1:12" x14ac:dyDescent="0.25">
      <c r="A106" s="35" t="s">
        <v>130</v>
      </c>
      <c r="B106" s="35"/>
      <c r="C106" s="83"/>
      <c r="D106" s="83"/>
      <c r="E106" s="35"/>
      <c r="F106" s="35"/>
      <c r="G106" s="35"/>
      <c r="H106" s="35"/>
      <c r="I106" s="35"/>
      <c r="J106" s="35"/>
      <c r="L106" s="159"/>
    </row>
    <row r="107" spans="1:12" x14ac:dyDescent="0.25">
      <c r="A107" s="35" t="s">
        <v>131</v>
      </c>
      <c r="B107" s="35"/>
      <c r="C107" s="35"/>
      <c r="D107" s="35"/>
      <c r="E107" s="35"/>
      <c r="F107" s="35"/>
      <c r="G107" s="35"/>
      <c r="H107" s="35"/>
      <c r="I107" s="35"/>
      <c r="J107" s="35"/>
    </row>
    <row r="108" spans="1:12" x14ac:dyDescent="0.25">
      <c r="A108" s="10"/>
      <c r="B108" s="10"/>
      <c r="C108" s="10"/>
      <c r="D108" s="181"/>
      <c r="H108" s="159"/>
      <c r="L108" s="159"/>
    </row>
    <row r="109" spans="1:12" x14ac:dyDescent="0.25">
      <c r="B109" s="10"/>
      <c r="C109" s="10"/>
      <c r="D109" s="10"/>
    </row>
  </sheetData>
  <mergeCells count="8">
    <mergeCell ref="B10:D10"/>
    <mergeCell ref="E10:G10"/>
    <mergeCell ref="A1:H1"/>
    <mergeCell ref="A2:H2"/>
    <mergeCell ref="A3:H3"/>
    <mergeCell ref="A4:H4"/>
    <mergeCell ref="B9:D9"/>
    <mergeCell ref="E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H8" sqref="H8"/>
    </sheetView>
  </sheetViews>
  <sheetFormatPr defaultRowHeight="15" x14ac:dyDescent="0.25"/>
  <cols>
    <col min="1" max="1" width="9.7109375" customWidth="1"/>
    <col min="2" max="2" width="6.28515625" customWidth="1"/>
    <col min="3" max="3" width="63.5703125" customWidth="1"/>
    <col min="4" max="4" width="23" customWidth="1"/>
    <col min="5" max="5" width="24.7109375" customWidth="1"/>
  </cols>
  <sheetData>
    <row r="1" spans="1:5" ht="18.75" x14ac:dyDescent="0.3">
      <c r="A1" s="256" t="s">
        <v>171</v>
      </c>
      <c r="B1" s="256"/>
      <c r="C1" s="256"/>
      <c r="D1" s="256"/>
      <c r="E1" s="256"/>
    </row>
    <row r="2" spans="1:5" ht="38.25" customHeight="1" x14ac:dyDescent="0.3">
      <c r="A2" s="257" t="s">
        <v>199</v>
      </c>
      <c r="B2" s="257"/>
      <c r="C2" s="257"/>
      <c r="D2" s="257"/>
      <c r="E2" s="257"/>
    </row>
    <row r="3" spans="1:5" ht="18.75" x14ac:dyDescent="0.3">
      <c r="A3" s="226"/>
      <c r="B3" s="226"/>
      <c r="C3" s="226"/>
      <c r="D3" s="227"/>
      <c r="E3" s="226"/>
    </row>
    <row r="4" spans="1:5" ht="18.75" x14ac:dyDescent="0.3">
      <c r="A4" s="258" t="s">
        <v>172</v>
      </c>
      <c r="B4" s="258"/>
      <c r="C4" s="258"/>
      <c r="D4" s="258"/>
      <c r="E4" s="258"/>
    </row>
    <row r="5" spans="1:5" ht="18.75" x14ac:dyDescent="0.3">
      <c r="A5" s="226"/>
      <c r="B5" s="228"/>
      <c r="C5" s="226"/>
      <c r="D5" s="229"/>
      <c r="E5" s="228"/>
    </row>
    <row r="6" spans="1:5" ht="45.75" customHeight="1" thickBot="1" x14ac:dyDescent="0.35">
      <c r="A6" s="226">
        <v>1</v>
      </c>
      <c r="B6" s="228"/>
      <c r="C6" s="245" t="s">
        <v>173</v>
      </c>
      <c r="D6" s="230">
        <v>0</v>
      </c>
      <c r="E6" s="228"/>
    </row>
    <row r="7" spans="1:5" ht="19.5" thickTop="1" x14ac:dyDescent="0.3">
      <c r="A7" s="228"/>
      <c r="B7" s="228"/>
      <c r="C7" s="226"/>
      <c r="D7" s="228"/>
      <c r="E7" s="228"/>
    </row>
    <row r="8" spans="1:5" ht="63" x14ac:dyDescent="0.3">
      <c r="A8" s="226">
        <v>2</v>
      </c>
      <c r="B8" s="228"/>
      <c r="C8" s="226" t="s">
        <v>174</v>
      </c>
      <c r="D8" s="231" t="s">
        <v>175</v>
      </c>
      <c r="E8" s="231" t="s">
        <v>176</v>
      </c>
    </row>
    <row r="9" spans="1:5" ht="18.75" x14ac:dyDescent="0.3">
      <c r="A9" s="226"/>
      <c r="B9" s="226"/>
      <c r="C9" s="226"/>
      <c r="D9" s="228"/>
      <c r="E9" s="228"/>
    </row>
    <row r="10" spans="1:5" ht="18.75" x14ac:dyDescent="0.3">
      <c r="A10" s="226"/>
      <c r="B10" s="226" t="s">
        <v>177</v>
      </c>
      <c r="C10" s="232" t="s">
        <v>178</v>
      </c>
      <c r="D10" s="233">
        <f>3078545</f>
        <v>3078545</v>
      </c>
      <c r="E10" s="233">
        <f>3727260</f>
        <v>3727260</v>
      </c>
    </row>
    <row r="11" spans="1:5" ht="18.75" x14ac:dyDescent="0.3">
      <c r="A11" s="226"/>
      <c r="B11" s="226"/>
      <c r="C11" s="232"/>
      <c r="D11" s="234"/>
      <c r="E11" s="234"/>
    </row>
    <row r="12" spans="1:5" ht="18.75" x14ac:dyDescent="0.3">
      <c r="A12" s="226"/>
      <c r="B12" s="226" t="s">
        <v>179</v>
      </c>
      <c r="C12" s="232" t="s">
        <v>180</v>
      </c>
      <c r="D12" s="234">
        <f>304000</f>
        <v>304000</v>
      </c>
      <c r="E12" s="234">
        <f>530300+379100+582000+174600</f>
        <v>1666000</v>
      </c>
    </row>
    <row r="13" spans="1:5" ht="18.75" x14ac:dyDescent="0.3">
      <c r="A13" s="226"/>
      <c r="B13" s="226"/>
      <c r="C13" s="232"/>
      <c r="D13" s="234"/>
      <c r="E13" s="234"/>
    </row>
    <row r="14" spans="1:5" ht="19.5" thickBot="1" x14ac:dyDescent="0.35">
      <c r="A14" s="226"/>
      <c r="B14" s="226"/>
      <c r="C14" s="226" t="s">
        <v>181</v>
      </c>
      <c r="D14" s="235">
        <f>D10+D12+E10+E12</f>
        <v>8775805</v>
      </c>
      <c r="E14" s="234"/>
    </row>
    <row r="15" spans="1:5" ht="19.5" thickTop="1" x14ac:dyDescent="0.3">
      <c r="A15" s="226"/>
      <c r="B15" s="226"/>
      <c r="C15" s="226"/>
      <c r="D15" s="234"/>
      <c r="E15" s="234"/>
    </row>
    <row r="16" spans="1:5" ht="19.5" thickBot="1" x14ac:dyDescent="0.35">
      <c r="A16" s="226">
        <v>3</v>
      </c>
      <c r="B16" s="226"/>
      <c r="C16" s="226" t="s">
        <v>182</v>
      </c>
      <c r="D16" s="235">
        <f>910000</f>
        <v>910000</v>
      </c>
      <c r="E16" s="234"/>
    </row>
    <row r="17" spans="1:5" ht="19.5" thickTop="1" x14ac:dyDescent="0.3">
      <c r="A17" s="226"/>
      <c r="B17" s="226"/>
      <c r="C17" s="226"/>
      <c r="D17" s="236"/>
      <c r="E17" s="234"/>
    </row>
    <row r="18" spans="1:5" ht="18.75" x14ac:dyDescent="0.3">
      <c r="A18" s="258" t="s">
        <v>183</v>
      </c>
      <c r="B18" s="258"/>
      <c r="C18" s="258"/>
      <c r="D18" s="258"/>
      <c r="E18" s="258"/>
    </row>
    <row r="19" spans="1:5" ht="19.5" thickBot="1" x14ac:dyDescent="0.35">
      <c r="A19" s="237">
        <v>4</v>
      </c>
      <c r="B19" s="237"/>
      <c r="C19" s="237" t="s">
        <v>184</v>
      </c>
      <c r="D19" s="238">
        <f>19220048</f>
        <v>19220048</v>
      </c>
      <c r="E19" s="237"/>
    </row>
    <row r="20" spans="1:5" ht="19.5" thickTop="1" x14ac:dyDescent="0.3">
      <c r="A20" s="237"/>
      <c r="B20" s="237"/>
      <c r="C20" s="237"/>
      <c r="D20" s="239"/>
      <c r="E20" s="237"/>
    </row>
    <row r="21" spans="1:5" ht="19.5" thickBot="1" x14ac:dyDescent="0.35">
      <c r="A21" s="237">
        <v>5</v>
      </c>
      <c r="B21" s="237"/>
      <c r="C21" s="237" t="s">
        <v>185</v>
      </c>
      <c r="D21" s="238">
        <f>17470025</f>
        <v>17470025</v>
      </c>
      <c r="E21" s="237"/>
    </row>
    <row r="22" spans="1:5" ht="19.5" thickTop="1" x14ac:dyDescent="0.3">
      <c r="A22" s="237"/>
      <c r="B22" s="237"/>
      <c r="C22" s="237"/>
      <c r="D22" s="239"/>
      <c r="E22" s="237"/>
    </row>
    <row r="23" spans="1:5" ht="19.5" thickBot="1" x14ac:dyDescent="0.35">
      <c r="A23" s="237">
        <v>6</v>
      </c>
      <c r="B23" s="237"/>
      <c r="C23" s="237" t="s">
        <v>186</v>
      </c>
      <c r="D23" s="238"/>
      <c r="E23" s="237"/>
    </row>
    <row r="24" spans="1:5" ht="19.5" thickTop="1" x14ac:dyDescent="0.3">
      <c r="A24" s="237"/>
      <c r="B24" s="237"/>
      <c r="C24" s="237"/>
      <c r="D24" s="236"/>
      <c r="E24" s="237"/>
    </row>
    <row r="25" spans="1:5" ht="19.5" thickBot="1" x14ac:dyDescent="0.35">
      <c r="A25" s="236"/>
      <c r="B25" s="236"/>
      <c r="C25" s="237" t="s">
        <v>187</v>
      </c>
      <c r="D25" s="238">
        <f>D19+D21</f>
        <v>36690073</v>
      </c>
      <c r="E25" s="237"/>
    </row>
    <row r="26" spans="1:5" ht="19.5" thickTop="1" x14ac:dyDescent="0.3">
      <c r="A26" s="254" t="s">
        <v>188</v>
      </c>
      <c r="B26" s="254"/>
      <c r="C26" s="254"/>
      <c r="D26" s="254"/>
      <c r="E26" s="254"/>
    </row>
    <row r="27" spans="1:5" ht="19.5" thickBot="1" x14ac:dyDescent="0.35">
      <c r="A27" s="237">
        <v>7</v>
      </c>
      <c r="B27" s="237"/>
      <c r="C27" s="237" t="s">
        <v>189</v>
      </c>
      <c r="D27" s="238">
        <f>220000+7065567.54</f>
        <v>7285567.54</v>
      </c>
      <c r="E27" s="237"/>
    </row>
    <row r="28" spans="1:5" ht="19.5" thickTop="1" x14ac:dyDescent="0.3">
      <c r="A28" s="237"/>
      <c r="B28" s="237"/>
      <c r="C28" s="237"/>
      <c r="D28" s="239"/>
      <c r="E28" s="237"/>
    </row>
    <row r="29" spans="1:5" ht="18.75" x14ac:dyDescent="0.3">
      <c r="A29" s="254" t="s">
        <v>190</v>
      </c>
      <c r="B29" s="254"/>
      <c r="C29" s="254"/>
      <c r="D29" s="254"/>
      <c r="E29" s="254"/>
    </row>
    <row r="30" spans="1:5" ht="19.5" thickBot="1" x14ac:dyDescent="0.35">
      <c r="A30" s="237">
        <v>8</v>
      </c>
      <c r="B30" s="236"/>
      <c r="C30" s="237" t="s">
        <v>191</v>
      </c>
      <c r="D30" s="240">
        <v>0</v>
      </c>
      <c r="E30" s="236"/>
    </row>
    <row r="31" spans="1:5" ht="19.5" thickTop="1" x14ac:dyDescent="0.3">
      <c r="A31" s="237"/>
      <c r="B31" s="236"/>
      <c r="C31" s="237"/>
      <c r="D31" s="241"/>
      <c r="E31" s="236"/>
    </row>
    <row r="32" spans="1:5" ht="18.75" x14ac:dyDescent="0.3">
      <c r="A32" s="254" t="s">
        <v>192</v>
      </c>
      <c r="B32" s="254"/>
      <c r="C32" s="254"/>
      <c r="D32" s="254"/>
      <c r="E32" s="254"/>
    </row>
    <row r="33" spans="1:5" ht="19.5" thickBot="1" x14ac:dyDescent="0.35">
      <c r="A33" s="237">
        <v>9</v>
      </c>
      <c r="B33" s="236"/>
      <c r="C33" s="237" t="s">
        <v>193</v>
      </c>
      <c r="D33" s="240">
        <f>21477837.44</f>
        <v>21477837.440000001</v>
      </c>
      <c r="E33" s="236"/>
    </row>
    <row r="34" spans="1:5" ht="19.5" thickTop="1" x14ac:dyDescent="0.3">
      <c r="A34" s="237"/>
      <c r="B34" s="236"/>
      <c r="C34" s="237"/>
      <c r="D34" s="236"/>
      <c r="E34" s="236"/>
    </row>
    <row r="35" spans="1:5" ht="18.75" x14ac:dyDescent="0.25">
      <c r="A35" s="255" t="s">
        <v>194</v>
      </c>
      <c r="B35" s="255"/>
      <c r="C35" s="255"/>
      <c r="D35" s="255"/>
      <c r="E35" s="255"/>
    </row>
    <row r="36" spans="1:5" ht="19.5" thickBot="1" x14ac:dyDescent="0.35">
      <c r="A36" s="237">
        <v>10</v>
      </c>
      <c r="B36" s="242"/>
      <c r="C36" s="242" t="s">
        <v>195</v>
      </c>
      <c r="D36" s="243">
        <v>26000000</v>
      </c>
      <c r="E36" s="237"/>
    </row>
    <row r="37" spans="1:5" ht="19.5" thickTop="1" x14ac:dyDescent="0.3">
      <c r="A37" s="237"/>
      <c r="B37" s="242"/>
      <c r="C37" s="242"/>
      <c r="D37" s="244"/>
      <c r="E37" s="237"/>
    </row>
    <row r="38" spans="1:5" ht="18.75" x14ac:dyDescent="0.3">
      <c r="A38" s="254" t="s">
        <v>196</v>
      </c>
      <c r="B38" s="254"/>
      <c r="C38" s="254"/>
      <c r="D38" s="254"/>
      <c r="E38" s="254"/>
    </row>
    <row r="39" spans="1:5" ht="19.5" thickBot="1" x14ac:dyDescent="0.35">
      <c r="A39" s="237">
        <v>11</v>
      </c>
      <c r="B39" s="236"/>
      <c r="C39" s="237" t="s">
        <v>197</v>
      </c>
      <c r="D39" s="240">
        <f>1478435.72+775980+598514.28+1586234+69720+28935+30+11290</f>
        <v>4549139</v>
      </c>
      <c r="E39" s="236"/>
    </row>
    <row r="40" spans="1:5" ht="19.5" thickTop="1" x14ac:dyDescent="0.3">
      <c r="A40" s="237"/>
      <c r="B40" s="236"/>
      <c r="C40" s="237"/>
      <c r="D40" s="236"/>
      <c r="E40" s="236"/>
    </row>
    <row r="41" spans="1:5" ht="19.5" thickBot="1" x14ac:dyDescent="0.35">
      <c r="A41" s="237">
        <v>12</v>
      </c>
      <c r="B41" s="237"/>
      <c r="C41" s="237" t="s">
        <v>198</v>
      </c>
      <c r="D41" s="238">
        <f>90000+1715180+1655096.43+7092000+220000</f>
        <v>10772276.43</v>
      </c>
      <c r="E41" s="237"/>
    </row>
    <row r="42" spans="1:5" ht="19.5" thickTop="1" x14ac:dyDescent="0.3">
      <c r="A42" s="236"/>
      <c r="B42" s="237"/>
      <c r="C42" s="236"/>
      <c r="D42" s="236"/>
      <c r="E42" s="237"/>
    </row>
    <row r="43" spans="1:5" ht="19.5" thickBot="1" x14ac:dyDescent="0.35">
      <c r="A43" s="236"/>
      <c r="B43" s="237"/>
      <c r="C43" s="237" t="s">
        <v>31</v>
      </c>
      <c r="D43" s="238">
        <f>D41+D39+D36+D33+D27+D25+D16+D14</f>
        <v>116460698.41000001</v>
      </c>
      <c r="E43" s="237"/>
    </row>
    <row r="44" spans="1:5" ht="15.75" thickTop="1" x14ac:dyDescent="0.25"/>
  </sheetData>
  <mergeCells count="9">
    <mergeCell ref="A32:E32"/>
    <mergeCell ref="A35:E35"/>
    <mergeCell ref="A38:E38"/>
    <mergeCell ref="A1:E1"/>
    <mergeCell ref="A2:E2"/>
    <mergeCell ref="A4:E4"/>
    <mergeCell ref="A18:E18"/>
    <mergeCell ref="A26:E26"/>
    <mergeCell ref="A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3" sqref="A3:C63"/>
    </sheetView>
  </sheetViews>
  <sheetFormatPr defaultRowHeight="15" x14ac:dyDescent="0.25"/>
  <cols>
    <col min="1" max="1" width="29.42578125" customWidth="1"/>
    <col min="2" max="2" width="26.5703125" customWidth="1"/>
    <col min="3" max="3" width="33" customWidth="1"/>
    <col min="7" max="7" width="15.28515625" bestFit="1" customWidth="1"/>
  </cols>
  <sheetData>
    <row r="1" spans="1:3" x14ac:dyDescent="0.25">
      <c r="A1" s="84"/>
      <c r="B1" s="85"/>
      <c r="C1" s="86"/>
    </row>
    <row r="2" spans="1:3" x14ac:dyDescent="0.25">
      <c r="A2" s="259"/>
      <c r="B2" s="260"/>
      <c r="C2" s="261"/>
    </row>
    <row r="3" spans="1:3" x14ac:dyDescent="0.25">
      <c r="A3" s="262" t="s">
        <v>0</v>
      </c>
      <c r="B3" s="262"/>
      <c r="C3" s="262"/>
    </row>
    <row r="4" spans="1:3" x14ac:dyDescent="0.25">
      <c r="A4" s="259" t="s">
        <v>1</v>
      </c>
      <c r="B4" s="260"/>
      <c r="C4" s="261"/>
    </row>
    <row r="5" spans="1:3" x14ac:dyDescent="0.25">
      <c r="A5" s="259" t="s">
        <v>2</v>
      </c>
      <c r="B5" s="260"/>
      <c r="C5" s="261"/>
    </row>
    <row r="6" spans="1:3" x14ac:dyDescent="0.25">
      <c r="A6" s="263" t="s">
        <v>153</v>
      </c>
      <c r="B6" s="264"/>
      <c r="C6" s="265"/>
    </row>
    <row r="7" spans="1:3" x14ac:dyDescent="0.25">
      <c r="A7" s="87"/>
      <c r="B7" s="32"/>
      <c r="C7" s="88"/>
    </row>
    <row r="8" spans="1:3" x14ac:dyDescent="0.25">
      <c r="A8" s="87"/>
      <c r="B8" s="32"/>
      <c r="C8" s="88"/>
    </row>
    <row r="9" spans="1:3" x14ac:dyDescent="0.25">
      <c r="A9" s="87"/>
      <c r="B9" s="32"/>
      <c r="C9" s="88"/>
    </row>
    <row r="10" spans="1:3" x14ac:dyDescent="0.25">
      <c r="A10" s="89"/>
      <c r="B10" s="11"/>
      <c r="C10" s="90"/>
    </row>
    <row r="11" spans="1:3" x14ac:dyDescent="0.25">
      <c r="A11" s="91"/>
      <c r="B11" s="13"/>
      <c r="C11" s="92" t="s">
        <v>3</v>
      </c>
    </row>
    <row r="12" spans="1:3" ht="26.25" x14ac:dyDescent="0.25">
      <c r="A12" s="93" t="s">
        <v>4</v>
      </c>
      <c r="B12" s="3" t="s">
        <v>154</v>
      </c>
      <c r="C12" s="92" t="s">
        <v>5</v>
      </c>
    </row>
    <row r="13" spans="1:3" x14ac:dyDescent="0.25">
      <c r="A13" s="94"/>
      <c r="B13" s="213"/>
      <c r="C13" s="95">
        <v>43465</v>
      </c>
    </row>
    <row r="14" spans="1:3" x14ac:dyDescent="0.25">
      <c r="A14" s="96"/>
      <c r="B14" s="202" t="s">
        <v>6</v>
      </c>
      <c r="C14" s="214" t="s">
        <v>6</v>
      </c>
    </row>
    <row r="15" spans="1:3" x14ac:dyDescent="0.25">
      <c r="A15" s="215" t="s">
        <v>7</v>
      </c>
      <c r="B15" s="17"/>
      <c r="C15" s="99"/>
    </row>
    <row r="16" spans="1:3" x14ac:dyDescent="0.25">
      <c r="A16" s="87"/>
      <c r="B16" s="182"/>
      <c r="C16" s="100"/>
    </row>
    <row r="17" spans="1:3" x14ac:dyDescent="0.25">
      <c r="A17" s="206" t="s">
        <v>8</v>
      </c>
      <c r="B17" s="209"/>
      <c r="C17" s="102"/>
    </row>
    <row r="18" spans="1:3" x14ac:dyDescent="0.25">
      <c r="A18" s="221" t="s">
        <v>161</v>
      </c>
      <c r="B18" s="209">
        <v>120878416.68000001</v>
      </c>
      <c r="C18" s="102"/>
    </row>
    <row r="19" spans="1:3" ht="22.5" x14ac:dyDescent="0.25">
      <c r="A19" s="5" t="s">
        <v>9</v>
      </c>
      <c r="B19" s="209">
        <v>787318.23</v>
      </c>
      <c r="C19" s="102"/>
    </row>
    <row r="20" spans="1:3" ht="22.5" x14ac:dyDescent="0.25">
      <c r="A20" s="5" t="s">
        <v>10</v>
      </c>
      <c r="B20" s="209">
        <v>37403216.579999998</v>
      </c>
      <c r="C20" s="103"/>
    </row>
    <row r="21" spans="1:3" x14ac:dyDescent="0.25">
      <c r="A21" s="5" t="s">
        <v>11</v>
      </c>
      <c r="B21" s="209">
        <v>170113.81</v>
      </c>
      <c r="C21" s="104"/>
    </row>
    <row r="22" spans="1:3" x14ac:dyDescent="0.25">
      <c r="A22" s="5" t="s">
        <v>12</v>
      </c>
      <c r="B22" s="195">
        <v>18615755.09</v>
      </c>
      <c r="C22" s="102"/>
    </row>
    <row r="23" spans="1:3" ht="15.75" thickBot="1" x14ac:dyDescent="0.3">
      <c r="A23" s="207" t="s">
        <v>13</v>
      </c>
      <c r="B23" s="210">
        <f>SUM(B18:B22)</f>
        <v>177854820.39000002</v>
      </c>
      <c r="C23" s="105"/>
    </row>
    <row r="24" spans="1:3" x14ac:dyDescent="0.25">
      <c r="A24" s="106" t="s">
        <v>14</v>
      </c>
      <c r="B24" s="208"/>
      <c r="C24" s="107"/>
    </row>
    <row r="25" spans="1:3" x14ac:dyDescent="0.25">
      <c r="A25" s="101" t="s">
        <v>15</v>
      </c>
      <c r="B25" s="184">
        <v>0</v>
      </c>
      <c r="C25" s="107"/>
    </row>
    <row r="26" spans="1:3" ht="22.5" x14ac:dyDescent="0.25">
      <c r="A26" s="108" t="s">
        <v>16</v>
      </c>
      <c r="B26" s="185"/>
      <c r="C26" s="107"/>
    </row>
    <row r="27" spans="1:3" ht="33" x14ac:dyDescent="0.25">
      <c r="A27" s="6" t="s">
        <v>17</v>
      </c>
      <c r="B27" s="196">
        <v>294867679.06</v>
      </c>
      <c r="C27" s="24"/>
    </row>
    <row r="28" spans="1:3" x14ac:dyDescent="0.25">
      <c r="A28" s="6" t="s">
        <v>18</v>
      </c>
      <c r="B28" s="197">
        <v>0</v>
      </c>
      <c r="C28" s="109"/>
    </row>
    <row r="29" spans="1:3" ht="22.5" x14ac:dyDescent="0.25">
      <c r="A29" s="26" t="s">
        <v>162</v>
      </c>
      <c r="B29" s="198">
        <v>521637</v>
      </c>
      <c r="C29" s="109"/>
    </row>
    <row r="30" spans="1:3" x14ac:dyDescent="0.25">
      <c r="A30" s="101" t="s">
        <v>13</v>
      </c>
      <c r="B30" s="199">
        <f>SUM(B27:B29)</f>
        <v>295389316.06</v>
      </c>
      <c r="C30" s="110"/>
    </row>
    <row r="31" spans="1:3" x14ac:dyDescent="0.25">
      <c r="A31" s="111" t="s">
        <v>19</v>
      </c>
      <c r="B31" s="211"/>
      <c r="C31" s="24"/>
    </row>
    <row r="32" spans="1:3" x14ac:dyDescent="0.25">
      <c r="A32" s="8" t="s">
        <v>20</v>
      </c>
      <c r="B32" s="222">
        <v>364800</v>
      </c>
      <c r="C32" s="112"/>
    </row>
    <row r="33" spans="1:7" x14ac:dyDescent="0.25">
      <c r="A33" s="8" t="s">
        <v>21</v>
      </c>
      <c r="B33" s="222">
        <v>4010000</v>
      </c>
      <c r="C33" s="24"/>
    </row>
    <row r="34" spans="1:7" x14ac:dyDescent="0.25">
      <c r="A34" s="8" t="s">
        <v>22</v>
      </c>
      <c r="B34" s="222">
        <v>140000</v>
      </c>
      <c r="C34" s="24"/>
    </row>
    <row r="35" spans="1:7" ht="22.5" x14ac:dyDescent="0.25">
      <c r="A35" s="8" t="s">
        <v>23</v>
      </c>
      <c r="B35" s="222">
        <v>52000</v>
      </c>
      <c r="C35" s="24"/>
    </row>
    <row r="36" spans="1:7" x14ac:dyDescent="0.25">
      <c r="A36" s="8" t="s">
        <v>163</v>
      </c>
      <c r="B36" s="222">
        <v>710000</v>
      </c>
      <c r="C36" s="24"/>
    </row>
    <row r="37" spans="1:7" x14ac:dyDescent="0.25">
      <c r="A37" s="101" t="s">
        <v>13</v>
      </c>
      <c r="B37" s="212">
        <f>SUM(B32:B36)</f>
        <v>5276800</v>
      </c>
      <c r="C37" s="113"/>
    </row>
    <row r="38" spans="1:7" ht="15.75" thickBot="1" x14ac:dyDescent="0.3">
      <c r="A38" s="114" t="s">
        <v>24</v>
      </c>
      <c r="B38" s="200">
        <f>B37+B30+B23</f>
        <v>478520936.45000005</v>
      </c>
      <c r="C38" s="115"/>
    </row>
    <row r="39" spans="1:7" x14ac:dyDescent="0.25">
      <c r="A39" s="116"/>
      <c r="B39" s="186"/>
      <c r="C39" s="117"/>
    </row>
    <row r="40" spans="1:7" ht="22.5" x14ac:dyDescent="0.25">
      <c r="A40" s="118" t="s">
        <v>25</v>
      </c>
      <c r="B40" s="8"/>
      <c r="C40" s="107"/>
    </row>
    <row r="41" spans="1:7" x14ac:dyDescent="0.25">
      <c r="A41" s="8" t="s">
        <v>26</v>
      </c>
      <c r="B41" s="187">
        <v>54607815.719999999</v>
      </c>
      <c r="C41" s="21"/>
    </row>
    <row r="42" spans="1:7" x14ac:dyDescent="0.25">
      <c r="A42" s="8" t="s">
        <v>27</v>
      </c>
      <c r="B42" s="187">
        <v>52775811.259999998</v>
      </c>
      <c r="C42" s="21"/>
    </row>
    <row r="43" spans="1:7" x14ac:dyDescent="0.25">
      <c r="A43" s="8" t="s">
        <v>28</v>
      </c>
      <c r="B43" s="187">
        <v>220000</v>
      </c>
      <c r="C43" s="21"/>
    </row>
    <row r="44" spans="1:7" x14ac:dyDescent="0.25">
      <c r="A44" s="8" t="s">
        <v>29</v>
      </c>
      <c r="B44" s="187">
        <v>1724816.43</v>
      </c>
      <c r="C44" s="21"/>
    </row>
    <row r="45" spans="1:7" x14ac:dyDescent="0.25">
      <c r="A45" s="8" t="s">
        <v>30</v>
      </c>
      <c r="B45" s="188">
        <v>28935</v>
      </c>
      <c r="C45" s="21"/>
    </row>
    <row r="46" spans="1:7" ht="26.25" x14ac:dyDescent="0.25">
      <c r="A46" s="114" t="s">
        <v>32</v>
      </c>
      <c r="B46" s="201">
        <f>SUM(B41:B45)</f>
        <v>109357378.41</v>
      </c>
      <c r="C46" s="31"/>
    </row>
    <row r="47" spans="1:7" ht="22.5" customHeight="1" x14ac:dyDescent="0.25">
      <c r="A47" s="101" t="s">
        <v>169</v>
      </c>
      <c r="B47" s="119"/>
      <c r="C47" s="103"/>
    </row>
    <row r="48" spans="1:7" ht="34.5" customHeight="1" x14ac:dyDescent="0.25">
      <c r="A48" s="120" t="s">
        <v>164</v>
      </c>
      <c r="B48" s="194">
        <v>6700000</v>
      </c>
      <c r="C48" s="103"/>
      <c r="G48" s="159"/>
    </row>
    <row r="49" spans="1:7" ht="20.25" customHeight="1" x14ac:dyDescent="0.25">
      <c r="A49" s="120" t="s">
        <v>165</v>
      </c>
      <c r="B49" s="194">
        <v>140000</v>
      </c>
      <c r="C49" s="103"/>
    </row>
    <row r="50" spans="1:7" ht="24" customHeight="1" x14ac:dyDescent="0.25">
      <c r="A50" s="120" t="s">
        <v>166</v>
      </c>
      <c r="B50" s="194">
        <v>42000</v>
      </c>
      <c r="C50" s="103"/>
    </row>
    <row r="51" spans="1:7" ht="25.5" customHeight="1" x14ac:dyDescent="0.25">
      <c r="A51" s="120" t="s">
        <v>167</v>
      </c>
      <c r="B51" s="194">
        <v>210000</v>
      </c>
      <c r="C51" s="103"/>
      <c r="G51" s="159"/>
    </row>
    <row r="52" spans="1:7" x14ac:dyDescent="0.25">
      <c r="A52" s="8" t="s">
        <v>33</v>
      </c>
      <c r="B52" s="188">
        <v>11290</v>
      </c>
      <c r="C52" s="121"/>
    </row>
    <row r="53" spans="1:7" ht="22.5" x14ac:dyDescent="0.25">
      <c r="A53" s="8" t="s">
        <v>34</v>
      </c>
      <c r="B53" s="188">
        <v>30</v>
      </c>
      <c r="C53" s="121"/>
      <c r="G53" s="159"/>
    </row>
    <row r="54" spans="1:7" ht="30.75" customHeight="1" thickBot="1" x14ac:dyDescent="0.3">
      <c r="A54" s="122" t="s">
        <v>35</v>
      </c>
      <c r="B54" s="193">
        <f>SUM(B48:B53)</f>
        <v>7103320</v>
      </c>
      <c r="C54" s="123"/>
    </row>
    <row r="55" spans="1:7" ht="30.75" customHeight="1" thickBot="1" x14ac:dyDescent="0.3">
      <c r="A55" s="220" t="s">
        <v>31</v>
      </c>
      <c r="B55" s="216">
        <f>B46+B54</f>
        <v>116460698.41</v>
      </c>
      <c r="C55" s="123"/>
      <c r="G55" s="159"/>
    </row>
    <row r="56" spans="1:7" ht="18.75" customHeight="1" thickBot="1" x14ac:dyDescent="0.3">
      <c r="A56" s="217" t="s">
        <v>36</v>
      </c>
      <c r="B56" s="218"/>
      <c r="C56" s="219"/>
    </row>
    <row r="57" spans="1:7" x14ac:dyDescent="0.25">
      <c r="A57" s="8" t="s">
        <v>37</v>
      </c>
      <c r="B57" s="189"/>
      <c r="C57" s="125"/>
    </row>
    <row r="58" spans="1:7" ht="39" customHeight="1" x14ac:dyDescent="0.25">
      <c r="A58" s="6" t="s">
        <v>9</v>
      </c>
      <c r="B58" s="183">
        <v>787318.23</v>
      </c>
      <c r="C58" s="126"/>
      <c r="G58" s="159"/>
    </row>
    <row r="59" spans="1:7" ht="40.5" customHeight="1" x14ac:dyDescent="0.25">
      <c r="A59" s="5" t="s">
        <v>10</v>
      </c>
      <c r="B59" s="188">
        <v>35536726.579999998</v>
      </c>
      <c r="C59" s="103"/>
    </row>
    <row r="60" spans="1:7" ht="26.25" customHeight="1" x14ac:dyDescent="0.25">
      <c r="A60" s="5" t="s">
        <v>11</v>
      </c>
      <c r="B60" s="188">
        <v>170089.81</v>
      </c>
      <c r="C60" s="103"/>
    </row>
    <row r="61" spans="1:7" x14ac:dyDescent="0.25">
      <c r="A61" s="6" t="s">
        <v>38</v>
      </c>
      <c r="B61" s="190">
        <v>39028434.149999999</v>
      </c>
      <c r="C61" s="102"/>
    </row>
    <row r="62" spans="1:7" x14ac:dyDescent="0.25">
      <c r="A62" s="6" t="s">
        <v>39</v>
      </c>
      <c r="B62" s="191">
        <v>286424990.93000001</v>
      </c>
      <c r="C62" s="102"/>
    </row>
    <row r="63" spans="1:7" ht="15" customHeight="1" thickBot="1" x14ac:dyDescent="0.3">
      <c r="A63" s="124" t="s">
        <v>40</v>
      </c>
      <c r="B63" s="192">
        <f>SUM(B58:B62)</f>
        <v>361947559.69999999</v>
      </c>
      <c r="C63" s="127"/>
    </row>
    <row r="66" spans="2:2" x14ac:dyDescent="0.25">
      <c r="B66" s="159"/>
    </row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D24"/>
    </sheetView>
  </sheetViews>
  <sheetFormatPr defaultRowHeight="15" x14ac:dyDescent="0.25"/>
  <cols>
    <col min="1" max="1" width="21.140625" customWidth="1"/>
    <col min="2" max="2" width="28.42578125" customWidth="1"/>
    <col min="3" max="3" width="24" customWidth="1"/>
    <col min="4" max="4" width="26.7109375" customWidth="1"/>
    <col min="8" max="8" width="25" customWidth="1"/>
  </cols>
  <sheetData>
    <row r="1" spans="1:8" x14ac:dyDescent="0.25">
      <c r="A1" s="266" t="s">
        <v>0</v>
      </c>
      <c r="B1" s="266"/>
      <c r="C1" s="266"/>
      <c r="D1" s="266"/>
    </row>
    <row r="2" spans="1:8" x14ac:dyDescent="0.25">
      <c r="A2" s="267" t="s">
        <v>132</v>
      </c>
      <c r="B2" s="268"/>
      <c r="C2" s="268"/>
      <c r="D2" s="269"/>
    </row>
    <row r="3" spans="1:8" x14ac:dyDescent="0.25">
      <c r="A3" s="270" t="s">
        <v>133</v>
      </c>
      <c r="B3" s="260"/>
      <c r="C3" s="260"/>
      <c r="D3" s="271"/>
    </row>
    <row r="4" spans="1:8" x14ac:dyDescent="0.25">
      <c r="A4" s="272" t="s">
        <v>151</v>
      </c>
      <c r="B4" s="264"/>
      <c r="C4" s="264"/>
      <c r="D4" s="273"/>
    </row>
    <row r="5" spans="1:8" x14ac:dyDescent="0.25">
      <c r="A5" s="10"/>
      <c r="B5" s="10"/>
      <c r="C5" s="10"/>
      <c r="D5" s="10"/>
    </row>
    <row r="6" spans="1:8" x14ac:dyDescent="0.25">
      <c r="A6" s="10"/>
      <c r="B6" s="10"/>
      <c r="C6" s="10"/>
      <c r="D6" s="10"/>
    </row>
    <row r="7" spans="1:8" x14ac:dyDescent="0.25">
      <c r="A7" s="10"/>
      <c r="B7" s="10"/>
      <c r="C7" s="10"/>
      <c r="D7" s="10"/>
    </row>
    <row r="8" spans="1:8" x14ac:dyDescent="0.25">
      <c r="A8" s="11"/>
      <c r="B8" s="11"/>
      <c r="C8" s="11"/>
      <c r="D8" s="128"/>
    </row>
    <row r="9" spans="1:8" x14ac:dyDescent="0.25">
      <c r="A9" s="13"/>
      <c r="B9" s="13"/>
      <c r="C9" s="129" t="s">
        <v>3</v>
      </c>
      <c r="D9" s="129" t="s">
        <v>3</v>
      </c>
    </row>
    <row r="10" spans="1:8" ht="26.25" x14ac:dyDescent="0.25">
      <c r="A10" s="15" t="s">
        <v>134</v>
      </c>
      <c r="B10" s="3" t="s">
        <v>152</v>
      </c>
      <c r="C10" s="129" t="s">
        <v>5</v>
      </c>
      <c r="D10" s="98" t="s">
        <v>135</v>
      </c>
    </row>
    <row r="11" spans="1:8" ht="54" customHeight="1" x14ac:dyDescent="0.25">
      <c r="A11" s="130"/>
      <c r="B11" s="131"/>
      <c r="C11" s="131"/>
      <c r="D11" s="131"/>
      <c r="H11" s="179"/>
    </row>
    <row r="12" spans="1:8" ht="49.5" customHeight="1" x14ac:dyDescent="0.25">
      <c r="A12" s="132"/>
      <c r="B12" s="97" t="s">
        <v>6</v>
      </c>
      <c r="C12" s="21"/>
      <c r="D12" s="21"/>
      <c r="H12" s="159"/>
    </row>
    <row r="13" spans="1:8" x14ac:dyDescent="0.25">
      <c r="A13" s="133" t="s">
        <v>136</v>
      </c>
      <c r="B13" s="224">
        <v>2212998140.02</v>
      </c>
      <c r="C13" s="21"/>
      <c r="D13" s="135"/>
    </row>
    <row r="14" spans="1:8" x14ac:dyDescent="0.25">
      <c r="A14" s="136"/>
      <c r="B14" s="21"/>
      <c r="C14" s="21"/>
      <c r="D14" s="21"/>
    </row>
    <row r="15" spans="1:8" x14ac:dyDescent="0.25">
      <c r="A15" s="136"/>
      <c r="B15" s="21"/>
      <c r="C15" s="21"/>
      <c r="D15" s="21"/>
    </row>
    <row r="16" spans="1:8" ht="84.75" customHeight="1" x14ac:dyDescent="0.35">
      <c r="A16" s="133" t="s">
        <v>137</v>
      </c>
      <c r="B16" s="134">
        <f>B13*0.25</f>
        <v>553249535.005</v>
      </c>
      <c r="C16" s="223"/>
      <c r="D16" s="21"/>
      <c r="H16" s="159"/>
    </row>
    <row r="17" spans="1:4" x14ac:dyDescent="0.25">
      <c r="A17" s="138"/>
      <c r="B17" s="137"/>
      <c r="C17" s="137"/>
      <c r="D17" s="21"/>
    </row>
    <row r="18" spans="1:4" ht="15.75" thickBot="1" x14ac:dyDescent="0.3">
      <c r="A18" s="139"/>
      <c r="B18" s="137"/>
      <c r="C18" s="137"/>
      <c r="D18" s="21"/>
    </row>
    <row r="19" spans="1:4" ht="15.75" thickBot="1" x14ac:dyDescent="0.3">
      <c r="A19" s="140"/>
      <c r="B19" s="141"/>
      <c r="C19" s="141"/>
      <c r="D19" s="141"/>
    </row>
    <row r="20" spans="1:4" ht="15.75" thickBot="1" x14ac:dyDescent="0.3">
      <c r="A20" s="142" t="s">
        <v>138</v>
      </c>
      <c r="B20" s="225">
        <f>B16+B13</f>
        <v>2766247675.0250001</v>
      </c>
      <c r="C20" s="141"/>
      <c r="D20" s="141"/>
    </row>
    <row r="21" spans="1:4" x14ac:dyDescent="0.25">
      <c r="A21" s="143"/>
      <c r="B21" s="144"/>
      <c r="C21" s="144"/>
      <c r="D21" s="144"/>
    </row>
    <row r="22" spans="1:4" x14ac:dyDescent="0.25">
      <c r="A22" s="145"/>
      <c r="B22" s="10"/>
      <c r="C22" s="10"/>
      <c r="D22" s="10"/>
    </row>
    <row r="23" spans="1:4" x14ac:dyDescent="0.25">
      <c r="A23" s="10"/>
      <c r="B23" s="10"/>
      <c r="C23" s="10"/>
      <c r="D23" s="10"/>
    </row>
    <row r="24" spans="1:4" ht="45" x14ac:dyDescent="0.25">
      <c r="A24" s="10" t="s">
        <v>139</v>
      </c>
      <c r="B24" s="10"/>
      <c r="C24" s="10"/>
      <c r="D24" s="10"/>
    </row>
    <row r="25" spans="1:4" x14ac:dyDescent="0.25">
      <c r="A25" s="10"/>
      <c r="B25" s="10"/>
      <c r="C25" s="10"/>
      <c r="D25" s="10"/>
    </row>
    <row r="26" spans="1:4" x14ac:dyDescent="0.25">
      <c r="A26" s="10"/>
      <c r="B26" s="10"/>
      <c r="C26" s="10"/>
      <c r="D26" s="10"/>
    </row>
    <row r="27" spans="1:4" x14ac:dyDescent="0.25">
      <c r="A27" s="10"/>
      <c r="B27" s="145"/>
      <c r="C27" s="10"/>
      <c r="D27" s="10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workbookViewId="0">
      <selection sqref="A1:F15"/>
    </sheetView>
  </sheetViews>
  <sheetFormatPr defaultRowHeight="15" x14ac:dyDescent="0.25"/>
  <cols>
    <col min="1" max="1" width="19.140625" customWidth="1"/>
    <col min="2" max="2" width="22.42578125" customWidth="1"/>
    <col min="3" max="3" width="11.28515625" customWidth="1"/>
    <col min="4" max="4" width="25.5703125" customWidth="1"/>
    <col min="5" max="5" width="17.28515625" customWidth="1"/>
    <col min="6" max="6" width="19.7109375" customWidth="1"/>
    <col min="9" max="9" width="16.28515625" bestFit="1" customWidth="1"/>
    <col min="10" max="10" width="14.28515625" bestFit="1" customWidth="1"/>
  </cols>
  <sheetData>
    <row r="1" spans="1:10" x14ac:dyDescent="0.25">
      <c r="A1" s="266" t="s">
        <v>0</v>
      </c>
      <c r="B1" s="266"/>
      <c r="C1" s="266"/>
      <c r="D1" s="266"/>
      <c r="E1" s="266"/>
      <c r="F1" s="266"/>
    </row>
    <row r="2" spans="1:10" x14ac:dyDescent="0.25">
      <c r="A2" s="267" t="s">
        <v>132</v>
      </c>
      <c r="B2" s="268"/>
      <c r="C2" s="268"/>
      <c r="D2" s="268"/>
      <c r="E2" s="268"/>
      <c r="F2" s="268"/>
    </row>
    <row r="3" spans="1:10" x14ac:dyDescent="0.25">
      <c r="A3" s="267" t="s">
        <v>140</v>
      </c>
      <c r="B3" s="268"/>
      <c r="C3" s="268"/>
      <c r="D3" s="268"/>
      <c r="E3" s="268"/>
      <c r="F3" s="268"/>
    </row>
    <row r="4" spans="1:10" x14ac:dyDescent="0.25">
      <c r="A4" s="148"/>
      <c r="B4" s="149"/>
      <c r="C4" s="150"/>
      <c r="D4" s="10"/>
      <c r="E4" s="10"/>
      <c r="F4" s="10"/>
    </row>
    <row r="5" spans="1:10" ht="48.75" x14ac:dyDescent="0.25">
      <c r="A5" s="146" t="s">
        <v>141</v>
      </c>
      <c r="B5" s="146" t="s">
        <v>142</v>
      </c>
      <c r="C5" s="146" t="s">
        <v>143</v>
      </c>
      <c r="D5" s="146" t="s">
        <v>144</v>
      </c>
      <c r="E5" s="146" t="s">
        <v>145</v>
      </c>
      <c r="F5" s="146" t="s">
        <v>146</v>
      </c>
    </row>
    <row r="6" spans="1:10" x14ac:dyDescent="0.25">
      <c r="A6" s="97"/>
      <c r="B6" s="97"/>
      <c r="C6" s="97"/>
      <c r="D6" s="151" t="s">
        <v>168</v>
      </c>
      <c r="E6" s="151" t="s">
        <v>168</v>
      </c>
      <c r="F6" s="152" t="s">
        <v>168</v>
      </c>
    </row>
    <row r="7" spans="1:10" ht="24.75" x14ac:dyDescent="0.25">
      <c r="A7" s="147" t="s">
        <v>26</v>
      </c>
      <c r="B7" s="147" t="s">
        <v>147</v>
      </c>
      <c r="C7" s="153">
        <f>E7/D7</f>
        <v>0.30739483596462602</v>
      </c>
      <c r="D7" s="154">
        <f>177733193.04/304.95</f>
        <v>582827.3259222823</v>
      </c>
      <c r="E7" s="154">
        <f>54634265.72/304.95</f>
        <v>179158.11024758159</v>
      </c>
      <c r="F7" s="154">
        <f>D7-E7</f>
        <v>403669.21567470068</v>
      </c>
      <c r="I7" s="203"/>
      <c r="J7" s="204"/>
    </row>
    <row r="8" spans="1:10" ht="43.5" customHeight="1" x14ac:dyDescent="0.25">
      <c r="A8" s="147" t="s">
        <v>27</v>
      </c>
      <c r="B8" s="147" t="s">
        <v>148</v>
      </c>
      <c r="C8" s="153">
        <f>E8/D8</f>
        <v>9.3561933304836947E-2</v>
      </c>
      <c r="D8" s="154">
        <f>563790843.1/304.95</f>
        <v>1848797.6491228072</v>
      </c>
      <c r="E8" s="154">
        <f>52749361.26/304.95</f>
        <v>172977.08234136744</v>
      </c>
      <c r="F8" s="154">
        <f>D8-E8</f>
        <v>1675820.5667814398</v>
      </c>
      <c r="I8" s="203"/>
      <c r="J8" s="204"/>
    </row>
    <row r="9" spans="1:10" ht="24.75" x14ac:dyDescent="0.25">
      <c r="A9" s="147" t="s">
        <v>28</v>
      </c>
      <c r="B9" s="147" t="s">
        <v>149</v>
      </c>
      <c r="C9" s="153">
        <f>E9/D9</f>
        <v>3.7568306010928962E-2</v>
      </c>
      <c r="D9" s="154">
        <f>5856000/304.95</f>
        <v>19203.148057058534</v>
      </c>
      <c r="E9" s="154">
        <f>220000/304.95</f>
        <v>721.42974258075094</v>
      </c>
      <c r="F9" s="154">
        <f>D9-E9</f>
        <v>18481.718314477781</v>
      </c>
      <c r="I9" s="203"/>
      <c r="J9" s="204"/>
    </row>
    <row r="10" spans="1:10" ht="24.75" x14ac:dyDescent="0.25">
      <c r="A10" s="147" t="s">
        <v>29</v>
      </c>
      <c r="B10" s="147" t="s">
        <v>150</v>
      </c>
      <c r="C10" s="153">
        <f>E10/D10</f>
        <v>0.78551976619188391</v>
      </c>
      <c r="D10" s="155">
        <f>2232600/304.95</f>
        <v>7321.2001967535662</v>
      </c>
      <c r="E10" s="155">
        <f>1753751.43/304.95</f>
        <v>5750.9474667978357</v>
      </c>
      <c r="F10" s="154">
        <f>D10-E10</f>
        <v>1570.2527299557305</v>
      </c>
      <c r="I10" s="205"/>
      <c r="J10" s="204"/>
    </row>
    <row r="11" spans="1:10" x14ac:dyDescent="0.25">
      <c r="A11" s="21"/>
      <c r="B11" s="21"/>
      <c r="C11" s="21"/>
      <c r="D11" s="135"/>
      <c r="E11" s="135"/>
      <c r="F11" s="135"/>
      <c r="I11" s="204"/>
      <c r="J11" s="204"/>
    </row>
    <row r="12" spans="1:10" x14ac:dyDescent="0.25">
      <c r="A12" s="21"/>
      <c r="B12" s="21"/>
      <c r="C12" s="156"/>
      <c r="D12" s="33"/>
      <c r="E12" s="135"/>
      <c r="F12" s="135"/>
    </row>
    <row r="13" spans="1:10" x14ac:dyDescent="0.25">
      <c r="A13" s="21"/>
      <c r="B13" s="22"/>
      <c r="C13" s="156"/>
      <c r="D13" s="135"/>
      <c r="E13" s="135"/>
      <c r="F13" s="135"/>
    </row>
    <row r="14" spans="1:10" x14ac:dyDescent="0.25">
      <c r="A14" s="21"/>
      <c r="B14" s="21"/>
      <c r="C14" s="156"/>
      <c r="D14" s="135"/>
      <c r="E14" s="135"/>
      <c r="F14" s="135"/>
    </row>
    <row r="15" spans="1:10" x14ac:dyDescent="0.25">
      <c r="A15" s="21"/>
      <c r="B15" s="21"/>
      <c r="C15" s="156"/>
      <c r="D15" s="135"/>
      <c r="E15" s="135"/>
      <c r="F15" s="135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USES OF FUND AS PER PIM </vt:lpstr>
      <vt:lpstr> Annex to IFR </vt:lpstr>
      <vt:lpstr>SOURCES AND USES OF FUNDS</vt:lpstr>
      <vt:lpstr>EEP STATEMENTS</vt:lpstr>
      <vt:lpstr>DLI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ACCOUNTANT</cp:lastModifiedBy>
  <dcterms:created xsi:type="dcterms:W3CDTF">2018-07-12T10:00:45Z</dcterms:created>
  <dcterms:modified xsi:type="dcterms:W3CDTF">2019-03-11T10:05:10Z</dcterms:modified>
</cp:coreProperties>
</file>